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defaultThemeVersion="124226"/>
  <mc:AlternateContent xmlns:mc="http://schemas.openxmlformats.org/markup-compatibility/2006">
    <mc:Choice Requires="x15">
      <x15ac:absPath xmlns:x15ac="http://schemas.microsoft.com/office/spreadsheetml/2010/11/ac" url="O:\Forms - Tools - Guidelines\AHP-152 Income Calculation Workbook\"/>
    </mc:Choice>
  </mc:AlternateContent>
  <xr:revisionPtr revIDLastSave="0" documentId="14_{869DF66D-D562-4C5B-A361-43ECDF12AA56}" xr6:coauthVersionLast="47" xr6:coauthVersionMax="47" xr10:uidLastSave="{00000000-0000-0000-0000-000000000000}"/>
  <workbookProtection workbookAlgorithmName="SHA-512" workbookHashValue="mNN+28EFM2ReLnl+DnNrZa+CiayKNL3ZnWu/GRIYzt4bqzkDI0UECh2ByaKkdeSklbew4M3zlqKU43AGRMfHXw==" workbookSaltValue="xOd4VQtNFEtToJ9Dv/tt0g==" workbookSpinCount="100000" lockStructure="1"/>
  <bookViews>
    <workbookView xWindow="28680" yWindow="-120" windowWidth="29040" windowHeight="15720" tabRatio="762" xr2:uid="{00000000-000D-0000-FFFF-FFFF00000000}"/>
  </bookViews>
  <sheets>
    <sheet name="Income Calculation Worksheet" sheetId="23" r:id="rId1"/>
    <sheet name="$DB.LOOKUP.ICW" sheetId="22" state="hidden" r:id="rId2"/>
    <sheet name="$DB.CONFIG.ICW" sheetId="24" state="hidden" r:id="rId3"/>
  </sheets>
  <definedNames>
    <definedName name="CONFIG_FORM_ID">'$DB.CONFIG.ICW'!$C$4</definedName>
    <definedName name="CONFIG_REVISION_DATE">'$DB.CONFIG.ICW'!$C$5</definedName>
    <definedName name="CONFIG_REVISION_EFF_DATE">'$DB.CONFIG.ICW'!$C$6</definedName>
    <definedName name="CONFIG_REVISION_EFF_DATE_DISPLAY">'$DB.CONFIG.ICW'!$C$7</definedName>
    <definedName name="DOC_ID_AHP_DISPLAY">'$DB.CONFIG.ICW'!$C$7</definedName>
    <definedName name="HOUSEHOLD_NUM_ADULTS">'Income Calculation Worksheet'!$J$9</definedName>
    <definedName name="HOUSEHOLD_NUM_CHILDREN">'Income Calculation Worksheet'!$K$9</definedName>
    <definedName name="ICW_BONUS_CERT_COMPLETE_FLAG">'Income Calculation Worksheet'!$B$95</definedName>
    <definedName name="ICW_BONUS_CERT_REQ_FLAG">'Income Calculation Worksheet'!$B$94</definedName>
    <definedName name="ICW_BONUS_ONETIME_CERTIFICATION">'Income Calculation Worksheet'!$B$92</definedName>
    <definedName name="ICW_BONUS_SUBTOTAL">'Income Calculation Worksheet'!$B$93</definedName>
    <definedName name="ICW_HOUSEHOLD_SIZE">'Income Calculation Worksheet'!$L$9</definedName>
    <definedName name="ICW_TOTAL_INCOME">'Income Calculation Worksheet'!$M$9</definedName>
    <definedName name="INCOME_SUBTOTAL_A1">'Income Calculation Worksheet'!$M$41</definedName>
    <definedName name="INCOME_SUBTOTAL_A2">'Income Calculation Worksheet'!$M$74</definedName>
    <definedName name="INCOME_SUBTOTAL_A3">'Income Calculation Worksheet'!$M$85</definedName>
    <definedName name="INCOME_SUBTOTAL_A4">'Income Calculation Worksheet'!$M$98</definedName>
    <definedName name="INCOME_SUBTOTAL_B">'Income Calculation Worksheet'!$M$111</definedName>
    <definedName name="INCOME_SUBTOTAL_C">'Income Calculation Worksheet'!$M$123</definedName>
    <definedName name="INCOME_SUBTOTAL_D">'Income Calculation Worksheet'!$M$135</definedName>
    <definedName name="INCOME_SUBTOTAL_E">'Income Calculation Worksheet'!$M$148</definedName>
    <definedName name="INCOME_SUBTOTAL_F">'Income Calculation Worksheet'!$M$159</definedName>
    <definedName name="_xlnm.Print_Area" localSheetId="0">'Income Calculation Worksheet'!$C$1:$N$172</definedName>
    <definedName name="_xlnm.Print_Titles" localSheetId="0">'Income Calculation Worksheet'!$4:$4</definedName>
    <definedName name="RANGE_LOOKUP_CHILDSUPPORT_PYMT_FREQ">'$DB.LOOKUP.ICW'!$C$3:$C$7</definedName>
    <definedName name="RANGE_LOOKUP_DEPENDENTS">'$DB.LOOKUP.ICW'!$J$3:$J$6</definedName>
    <definedName name="RANGE_LOOKUP_PAYSTUBS_PER_YEAR">'$DB.LOOKUP.ICW'!$A$3:$A$6</definedName>
    <definedName name="RANGE_LOOKUP_SECTD_INCOMESOURCE">'$DB.LOOKUP.ICW'!$F$3:$F$7</definedName>
    <definedName name="RANGE_LOOKUP_SECTE_INCOMESOURCE">'$DB.LOOKUP.ICW'!$H$3:$H$7</definedName>
    <definedName name="RANGE_LOOKUP_VOE_PYMT_FREQ">'$DB.LOOKUP.ICW'!$L$3:$L$8</definedName>
    <definedName name="RANGE_LOOKUP_VOE_PYMT_FREQ_HOURLY">'$DB.LOOKUP.ICW'!$L$8</definedName>
    <definedName name="TARGET_TOP_ICW">'Income Calculation Worksheet'!$C$15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68" i="23" l="1"/>
  <c r="K61" i="23"/>
  <c r="K54" i="23"/>
  <c r="K47" i="23"/>
  <c r="M147" i="23"/>
  <c r="M146" i="23"/>
  <c r="M145" i="23"/>
  <c r="M144" i="23"/>
  <c r="M143" i="23"/>
  <c r="H49" i="23" l="1"/>
  <c r="K51" i="23" s="1"/>
  <c r="H70" i="23"/>
  <c r="K72" i="23" s="1"/>
  <c r="H63" i="23"/>
  <c r="K65" i="23" s="1"/>
  <c r="H56" i="23"/>
  <c r="I56" i="23" s="1"/>
  <c r="K37" i="23"/>
  <c r="K32" i="23"/>
  <c r="K27" i="23"/>
  <c r="K22" i="23"/>
  <c r="K58" i="23" l="1"/>
  <c r="I49" i="23"/>
  <c r="K49" i="23" s="1"/>
  <c r="M47" i="23" s="1"/>
  <c r="K56" i="23"/>
  <c r="M54" i="23"/>
  <c r="I63" i="23"/>
  <c r="K63" i="23" s="1"/>
  <c r="I70" i="23"/>
  <c r="K70" i="23" s="1"/>
  <c r="M61" i="23"/>
  <c r="M68" i="23" l="1"/>
  <c r="M74" i="23" s="1"/>
  <c r="I37" i="23" l="1"/>
  <c r="I32" i="23"/>
  <c r="I27" i="23"/>
  <c r="I22" i="23"/>
  <c r="M4" i="23" l="1"/>
  <c r="C7" i="24"/>
  <c r="M2" i="23" s="1"/>
  <c r="L9" i="23" l="1"/>
  <c r="L22" i="23" l="1"/>
  <c r="L27" i="23"/>
  <c r="L32" i="23"/>
  <c r="L37" i="23"/>
  <c r="M85" i="23"/>
  <c r="M98" i="23"/>
  <c r="B93" i="23" s="1"/>
  <c r="B94" i="23" s="1"/>
  <c r="M106" i="23"/>
  <c r="M107" i="23"/>
  <c r="M108" i="23"/>
  <c r="M109" i="23"/>
  <c r="M110" i="23"/>
  <c r="M119" i="23"/>
  <c r="M120" i="23"/>
  <c r="M121" i="23"/>
  <c r="M122" i="23"/>
  <c r="M131" i="23"/>
  <c r="M132" i="23"/>
  <c r="M133" i="23"/>
  <c r="M134" i="23"/>
  <c r="M148" i="23"/>
  <c r="K156" i="23"/>
  <c r="M156" i="23" s="1"/>
  <c r="K157" i="23"/>
  <c r="M157" i="23" s="1"/>
  <c r="K158" i="23"/>
  <c r="M158" i="23" s="1"/>
  <c r="B95" i="23" l="1"/>
  <c r="M90" i="23"/>
  <c r="M27" i="23"/>
  <c r="M37" i="23"/>
  <c r="M111" i="23"/>
  <c r="M123" i="23"/>
  <c r="M159" i="23"/>
  <c r="M135" i="23"/>
  <c r="M22" i="23"/>
  <c r="M32" i="23"/>
  <c r="M41" i="23" l="1"/>
  <c r="M9" i="23" s="1"/>
</calcChain>
</file>

<file path=xl/sharedStrings.xml><?xml version="1.0" encoding="utf-8"?>
<sst xmlns="http://schemas.openxmlformats.org/spreadsheetml/2006/main" count="279" uniqueCount="146">
  <si>
    <t>Date</t>
  </si>
  <si>
    <t>FIELD VALUE</t>
  </si>
  <si>
    <t>FIELD ID</t>
  </si>
  <si>
    <t>Instructions</t>
  </si>
  <si>
    <t>Amount</t>
  </si>
  <si>
    <t>Other (Please Describe)</t>
  </si>
  <si>
    <t>Child #4</t>
  </si>
  <si>
    <t>Disability</t>
  </si>
  <si>
    <t>Child #3</t>
  </si>
  <si>
    <t>Public Assistance</t>
  </si>
  <si>
    <t>Unemployment</t>
  </si>
  <si>
    <t>Monthly</t>
  </si>
  <si>
    <t>Child #2</t>
  </si>
  <si>
    <t>Dividends</t>
  </si>
  <si>
    <t>Bi-Weekly</t>
  </si>
  <si>
    <t>Child #1</t>
  </si>
  <si>
    <t>Social Security</t>
  </si>
  <si>
    <t>Interest</t>
  </si>
  <si>
    <t>Weekly</t>
  </si>
  <si>
    <t>DEPENDENT_NAME</t>
  </si>
  <si>
    <t>SECTE_INCOMESOURCE</t>
  </si>
  <si>
    <t>SECTD_INCOMESOURCE</t>
  </si>
  <si>
    <t>PYMTS_PER_YEAR</t>
  </si>
  <si>
    <t>CHILDSUPPORT_PYMT_FREQ</t>
  </si>
  <si>
    <t>PAYSTUBS_PER_YEAR</t>
  </si>
  <si>
    <t>$DB.LOOKUP.RANGE_LOOKUP_DEPENDENTS</t>
  </si>
  <si>
    <t>$DB.LOOKUP.RANGE_LOOKUP_SECTE_INCOMESOURCE</t>
  </si>
  <si>
    <t>$DB.LOOKUP.RANGE_LOOKUP_SECTD_INCOMESOURCE</t>
  </si>
  <si>
    <t>$DB.LOOKUP.RANGE_LOOKUP_CHILDSUPPORT_FREQ</t>
  </si>
  <si>
    <t>$DB.LOOKUP.RANGE_LOOKUP_ANNUAL_PAYSTUBS</t>
  </si>
  <si>
    <t>Applicant Name</t>
  </si>
  <si>
    <t>Section G - Zero-Income Earning Adults</t>
  </si>
  <si>
    <t>Section F, Total Income</t>
  </si>
  <si>
    <t>Annual Net Income</t>
  </si>
  <si>
    <t>Net Monthly Rental Income</t>
  </si>
  <si>
    <t>Gross Monthly Rental Income</t>
  </si>
  <si>
    <t>Instructions / Documentation</t>
  </si>
  <si>
    <t>Section F - Rental Income</t>
  </si>
  <si>
    <t>Section E, Total Income</t>
  </si>
  <si>
    <t>Annual Income</t>
  </si>
  <si>
    <t>Income Source</t>
  </si>
  <si>
    <t>Section E- Seasonal Employment, Unemployment, and Miscellaneous Income</t>
  </si>
  <si>
    <t>Section D, Total Income</t>
  </si>
  <si>
    <t>Payment Amount</t>
  </si>
  <si>
    <t>Payment Frequency</t>
  </si>
  <si>
    <r>
      <t xml:space="preserve">Dependents </t>
    </r>
    <r>
      <rPr>
        <sz val="10"/>
        <color theme="1"/>
        <rFont val="Calibri"/>
        <family val="2"/>
        <scheme val="minor"/>
      </rPr>
      <t>(select from dropdown)</t>
    </r>
  </si>
  <si>
    <t>Section D - Child Support</t>
  </si>
  <si>
    <t>Section C, Total Income</t>
  </si>
  <si>
    <t xml:space="preserve"> Net Income</t>
  </si>
  <si>
    <t># Months</t>
  </si>
  <si>
    <t>Business Name</t>
  </si>
  <si>
    <t>Section C - Self-Employment Income</t>
  </si>
  <si>
    <t>Section B, Total Income</t>
  </si>
  <si>
    <t>Source</t>
  </si>
  <si>
    <t>End of Pay Period</t>
  </si>
  <si>
    <t>Employer</t>
  </si>
  <si>
    <t>Letter Date</t>
  </si>
  <si>
    <t>Gross Pay Amount:</t>
  </si>
  <si>
    <t>Paystub #4</t>
  </si>
  <si>
    <t>Paystub #3</t>
  </si>
  <si>
    <t>Paystub #2</t>
  </si>
  <si>
    <t>Paystub #1</t>
  </si>
  <si>
    <t>30-Day Paystub History:</t>
  </si>
  <si>
    <t>YTD Pay Rate</t>
  </si>
  <si>
    <t>YTD Paystubs</t>
  </si>
  <si>
    <t>YTD Gross Income</t>
  </si>
  <si>
    <t>30-Day Avg. Pay</t>
  </si>
  <si>
    <t>Paystubs / Year</t>
  </si>
  <si>
    <t>Start Date</t>
  </si>
  <si>
    <t>Section A - Employment Income</t>
  </si>
  <si>
    <t>FHLBNY Member Name</t>
  </si>
  <si>
    <r>
      <t>Total Income</t>
    </r>
    <r>
      <rPr>
        <b/>
        <vertAlign val="superscript"/>
        <sz val="10"/>
        <color theme="1"/>
        <rFont val="Calibri"/>
        <family val="2"/>
        <scheme val="minor"/>
      </rPr>
      <t>(2)</t>
    </r>
  </si>
  <si>
    <t>Household Size</t>
  </si>
  <si>
    <t># Children</t>
  </si>
  <si>
    <r>
      <t># Adults</t>
    </r>
    <r>
      <rPr>
        <b/>
        <vertAlign val="superscript"/>
        <sz val="10"/>
        <color theme="1"/>
        <rFont val="Calibri"/>
        <family val="2"/>
        <scheme val="minor"/>
      </rPr>
      <t>(1)</t>
    </r>
  </si>
  <si>
    <t>Household Name</t>
  </si>
  <si>
    <t>Household Summary</t>
  </si>
  <si>
    <t>FORM_LINK_HREF</t>
  </si>
  <si>
    <t>FORM_LINK_NAME</t>
  </si>
  <si>
    <t>AHP ICW - Configuration Settings</t>
  </si>
  <si>
    <t>CONFIG_ID</t>
  </si>
  <si>
    <t>DESCRIPTION</t>
  </si>
  <si>
    <t>VALUE</t>
  </si>
  <si>
    <t>FORM_ID</t>
  </si>
  <si>
    <t>Form ID</t>
  </si>
  <si>
    <t>AHP-152</t>
  </si>
  <si>
    <t>REVISION_DATE</t>
  </si>
  <si>
    <t>Last Revision Date</t>
  </si>
  <si>
    <t>REVISION_EFF_DATE</t>
  </si>
  <si>
    <t>Revision Effective Date</t>
  </si>
  <si>
    <t>REVISION_EFF_DATE_DISPLAY</t>
  </si>
  <si>
    <t>Revision Effective Date - Display</t>
  </si>
  <si>
    <r>
      <rPr>
        <b/>
        <sz val="11"/>
        <color theme="0"/>
        <rFont val="Calibri"/>
        <family val="2"/>
        <scheme val="minor"/>
      </rPr>
      <t>Affordable Housing Program (AHP)</t>
    </r>
    <r>
      <rPr>
        <sz val="11"/>
        <color theme="0"/>
        <rFont val="Calibri"/>
        <family val="2"/>
        <scheme val="minor"/>
      </rPr>
      <t>: Income Calculation Worksheet</t>
    </r>
  </si>
  <si>
    <t>Project Name</t>
  </si>
  <si>
    <t>FHFA ID</t>
  </si>
  <si>
    <t>(1) Household members 18 years of age or older.
(2) Income documentation must be provided from a ‘third party’.  Income documentation must be dated within 60 days of the move-in or qualification date.  Acceptable ‘third party income documentation’ is itemized in each section of the worksheet.</t>
  </si>
  <si>
    <t>VERSION_ID</t>
  </si>
  <si>
    <t>Version Number</t>
  </si>
  <si>
    <t>Updated for each release</t>
  </si>
  <si>
    <r>
      <t xml:space="preserve">1. </t>
    </r>
    <r>
      <rPr>
        <b/>
        <u/>
        <sz val="10"/>
        <color theme="1"/>
        <rFont val="Calibri"/>
        <family val="2"/>
        <scheme val="minor"/>
      </rPr>
      <t>Paystubs</t>
    </r>
    <r>
      <rPr>
        <b/>
        <sz val="10"/>
        <color theme="1"/>
        <rFont val="Calibri"/>
        <family val="2"/>
        <scheme val="minor"/>
      </rPr>
      <t xml:space="preserve"> - Instructions / Documentation</t>
    </r>
  </si>
  <si>
    <t>To calculate Section A1 of the Income Calculation Worksheet, one (1) month of consecutive paystubs with accompanying earnings/deductions statements. The pay period end date, not the check date, must be utilized in calculating income. Weekly pay requires four (4) paystubs and bi-weekly/semi-monthly required two (2) pay stubs. The Income Calculation worksheet will perform two calculations and use the higher figure as the annual income. The two calculations are as follows:
• The annualized forecast of current year-to-date (“YTD”) earnings; and
• The annualized forecast based on the average of one month of consecutive paystubs.
Note:
• In cases when the year-to-date income includes income from a pay period that occurs fully within the year prior, the first paystub received for the year must be provided to document number of YTD paystubs. Additionally, the box entitled “First Pay Period Fully within the Prior Year” must be checked to ensure the correct calculation.</t>
  </si>
  <si>
    <t>Section A1, Total Paystub Income</t>
  </si>
  <si>
    <t>PAYSTUB_NO</t>
  </si>
  <si>
    <t>FIRST_PERIOD_PRIOR_YEAR_FLAG</t>
  </si>
  <si>
    <r>
      <t xml:space="preserve">2. </t>
    </r>
    <r>
      <rPr>
        <b/>
        <u/>
        <sz val="10"/>
        <color theme="1"/>
        <rFont val="Calibri"/>
        <family val="2"/>
        <scheme val="minor"/>
      </rPr>
      <t>Verification of Employment (VOE)</t>
    </r>
    <r>
      <rPr>
        <b/>
        <sz val="10"/>
        <color theme="1"/>
        <rFont val="Calibri"/>
        <family val="2"/>
        <scheme val="minor"/>
      </rPr>
      <t xml:space="preserve"> - Instructions / Documentation</t>
    </r>
  </si>
  <si>
    <t>Current Gross Base Pay</t>
  </si>
  <si>
    <t>Check Period</t>
  </si>
  <si>
    <t>Average Hours / Week</t>
  </si>
  <si>
    <t>Base Pay Rate</t>
  </si>
  <si>
    <t>Date of Employment</t>
  </si>
  <si>
    <t>YTD Thru</t>
  </si>
  <si>
    <t>YTD Base Pay</t>
  </si>
  <si>
    <t>YTD Weeks</t>
  </si>
  <si>
    <t>Annual Base Income</t>
  </si>
  <si>
    <t>YTD Overtime</t>
  </si>
  <si>
    <t>YTD Commissions</t>
  </si>
  <si>
    <t>YTD Bonus</t>
  </si>
  <si>
    <t>Annual Other Income</t>
  </si>
  <si>
    <t>Section A2, Total VOE Income</t>
  </si>
  <si>
    <t>To calculate Section A2 of the Income Calculation Worksheet, the Verification of Employment must be completed on the Fannie Mae Form 1005. The Income Calculation Worksheet will perform two calculations and use the higher figure as the annual income. The two calculations are as follows:
•	The annualized forecast of year to date (“YTD”) base pay, and
•	The annualization of current base pay rate.
Note:
•	The YTD recurring non-base income, such as overtime, commission, and bonuses must be added to their respective fields. The sum of these amounts will be annualized and added to the borrower’s annual income.
•	If an individual has anticipated income based on historical earnings, such as an annual bonus, seasonal overtime, or other forms of income, the member may use the previous year’s amount if that income has not yet been received for the current year. The income should be a captured in Section A4. The remarks section of VOE should indicate why an annuitization cannot be performed.</t>
  </si>
  <si>
    <t>Semi-Monthly</t>
  </si>
  <si>
    <t>Annual</t>
  </si>
  <si>
    <t>Seasonal Employment</t>
  </si>
  <si>
    <t>Retirement/Pension</t>
  </si>
  <si>
    <t>$DB.LOOKUP.RANGE_LOOKUP_VOE_FREQ</t>
  </si>
  <si>
    <t>PYMT_FREQ</t>
  </si>
  <si>
    <t>Hourly</t>
  </si>
  <si>
    <r>
      <t xml:space="preserve">3. </t>
    </r>
    <r>
      <rPr>
        <b/>
        <u/>
        <sz val="10"/>
        <color theme="1"/>
        <rFont val="Calibri"/>
        <family val="2"/>
        <scheme val="minor"/>
      </rPr>
      <t>Contracts and Employment Letters</t>
    </r>
    <r>
      <rPr>
        <b/>
        <sz val="10"/>
        <color theme="1"/>
        <rFont val="Calibri"/>
        <family val="2"/>
        <scheme val="minor"/>
      </rPr>
      <t xml:space="preserve"> - Instructions / Documentation</t>
    </r>
  </si>
  <si>
    <t>To complete Section A3, the contract and/or employment letter must provide enough information to perform an annualization of income, including base and any other income earned.
Individuals working under contractual agreements (i.e., teachers) should provide the most recent contract in effect. The contracted salary and any additional income listed above salary must be included in the income analysis.
Employment letters may be accepted as income documentation in cases where a complete and formal Verification of Employment (VOE) is unable to obtained.
Offer letters may be accepted.</t>
  </si>
  <si>
    <t>Section A3, Total Contract and Employment Letter Income</t>
  </si>
  <si>
    <r>
      <t xml:space="preserve">4. </t>
    </r>
    <r>
      <rPr>
        <b/>
        <u/>
        <sz val="10"/>
        <color theme="1"/>
        <rFont val="Calibri"/>
        <family val="2"/>
        <scheme val="minor"/>
      </rPr>
      <t>Variable/Bonus Income</t>
    </r>
    <r>
      <rPr>
        <b/>
        <sz val="10"/>
        <color theme="1"/>
        <rFont val="Calibri"/>
        <family val="2"/>
        <scheme val="minor"/>
      </rPr>
      <t xml:space="preserve"> - Instructions / Documentation</t>
    </r>
  </si>
  <si>
    <t>Section A4, Total Variable/Bonus Income</t>
  </si>
  <si>
    <t>Description</t>
  </si>
  <si>
    <t>ICW_BONUS_ONETIME_CERTIFICATION</t>
  </si>
  <si>
    <t>ICW_BONUS_SUBTOTAL</t>
  </si>
  <si>
    <t>ICW_BONUS_CERT_REQ_FLAG</t>
  </si>
  <si>
    <t>ICW_BONUS_CERT_COMPLETE_FLAG</t>
  </si>
  <si>
    <t>Section B - Social Security, Retirement/Pension, Public Assistance, and Disability Income</t>
  </si>
  <si>
    <t>Social Security, Pension, Public Assistance, Disability Income should be captured in Section B of the Income Calculation Worksheet. Acceptable third-party documentation includes the following:
• Social security Supplemental Income award letter or 1099
• Social Security award letter or 1099.
• Retirement, pension, and/or disability benefit statements or 1099. In cases of distributions, an average of the year-to-date payments must be calculated and input into the Income Calculation 
   Worksheet as the payment amount.
• Letters or case management forms from public assistance agencies.
• Section 8 Homeownership Voucher Program approval letter.
• Other third-party documentation evidencing the amount and frequency of the benefit being received.
The gross benefit amount should be entered in the Income Calculation Worksheet. The worksheet will calculate an annualized income amount.</t>
  </si>
  <si>
    <t>Self-Employment income should be captured in Section C of the Income Calculation Worksheet. Household members that report their annual earnings to the IRS through a Schedule C, 1099 statement, own a C or S Corporation, or an ownership interest in a partnership, are self-employed. Acceptable documentation includes one of the following:
• Most recent year completed copies of U.S. Individual Income Tax Returns (i.e., IRS 1040 Forms) accompanied by all supporting schedules and statements.
  o In lieu of U.S. Individual Income Tax Returns, an IRS form 4506-T (Request for Transcript Tax Return) can be submitted to the IRS, and the member can rely on and submit the
     transcripts furnished by the IRS; or
• If the household member began self-employment within the year of reservation, a year-to-date Profit and Loss (“P&amp;L”) Statement prepared by the household member must be provided. The P&amp;L must be signed by the applicable household member.
Note: If a household member owns 25% or greater of a business, the applicable business tax returns must be provided. If less than 25% ownership in a partnership, S corporation or LLC, the applicable K-1 must be provided.
The following items claimed by the borrower must be added back to the net income: depreciation, depletion, business use of a home, amortization, and casualty losses.
The exclusion for meals and entertainment expenses must be deducted from the net income.
The household’s net income and duration of self-employment, as covered in the supporting documentation, must be entered in the Income Calculation Worksheet. For example, a tax return that reflects one full year of self-employment income should indicate 12 months or a P&amp;L that reflects six months of self-employment income should indicate six months in Section C of the Income Calculation Worksheet, the worksheet will calculate an annualized income amount</t>
  </si>
  <si>
    <t>Seasonal employment, unemployment, and miscellaneous income should be captured in Section E of the Income Calculation Worksheet. The acceptable documentation will vary dependent upon income type.
For seasonal employment, the supporting documentation should include a fully completed Verification of Employment Form providing income amount earned over the most recent year, a W2, or other third- party documentation providing this information.
To verify unemployment income, worker’s compensation, or severance pay, the benefit notification, award letter, or 1099 should be obtained.
To document miscellaneous income such as interest or dividends, the most recent tax return, 1099, or brokerage statements verifying stock portfolio earnings, should be obtained. Other options for documentation include IRS form 4506-T (Request for Transcript Tax Return). Interest and dividend income must be included in the total household income when the combined annual amount exceeds $100 per filing year.
The gross amount should be entered in the Income Calculation Worksheet. The worksheet will calculate an annualized income amount.</t>
  </si>
  <si>
    <t>If the homebuyer(s) is purchasing a 2-4 family property, anticipated rental income must be captured in Section F of the Income Calculation Worksheet. Rental income must be verified with a Real Estate Market Analysis, or a Small Residential Income Property Appraisal Report (Fannie Mae form 1025) dated within 120 days of the reservation date. In line with program requirements, 75% of the total gross annualized rental income will be calculated within the Income Calculation Worksheet. The member should default to using the highest market rents in the calculator, unless otherwise verified.
When verifying rental income on properties other than the subject property, the gross monthly rental income may be verified with the most recent tax return or current lease agreement(s). If tax returns are being utilized, then the net annual income (adding back depreciation) may be inputted in Section C – Self-Employment Income.</t>
  </si>
  <si>
    <t>All household members over the age of 18 years, who will reside in the property, but do not receive any income from any source, must be listed in Section G of the Income Calculation Worksheet. A fully executed Zero-Income Certification dated within 60 days of the reservation date is required for each household member listed in this section of the Income Calculation Worksheet.</t>
  </si>
  <si>
    <t>2.0.1</t>
  </si>
  <si>
    <t xml:space="preserve">Child support should be captured in Section D of the Income Calculation Worksheet and should be documented via a court order, printouts from the court or agency responsible for enforcing support payments or any other third-party documentation evidencing the amount and frequency of support payments received. If there is a private arrangement, the details of the arrangement along with proof of receipt of two support payments must be provided.
When completing the fields on the worksheet, the following guidelines should be followed:
• Children’s names cannot be entered on the worksheet; the dropdown menu within the worksheet identifies children as Child #1, Child #2, etc.
• Arrear payments should not be included in the income calculation.
• Income payment frequency must be provided so that the worksheet can calculate the annualized income.
• In the case where child support is not received in line with the court order, an average of the year-to-date payments must be calculated and input into the Income Calculation Worksheet as the payment amount.  
• Evidence of unpaid child support must be documented to be excluded from household income (e.g., court orders, child support service confirming non-payment, etc.). If unable to provide evidence, the member will default to amount stated on court order/divorce decree/separation agreement. </t>
  </si>
  <si>
    <t>Variable/Bonus income is defined as income that should not be annualized, such as bonus income, profit sharing, incentive pay, seasonal overtime, etc. Such income should be removed from the household’s year to date gross income and captured in Section A4 of the Income Calculation Worksheet. The amounts listed in the section will be added to the household’s income.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</si>
</sst>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quot;$&quot;#,##0.00"/>
    <numFmt numFmtId="165" formatCode="@\ *."/>
  </numFmts>
  <fonts count="22" x14ac:knownFonts="1">
    <font>
      <sz val="11"/>
      <color theme="1"/>
      <name val="Calibri"/>
      <family val="2"/>
      <scheme val="minor"/>
    </font>
    <font>
      <sz val="11"/>
      <color theme="1"/>
      <name val="Calibri"/>
      <family val="2"/>
      <scheme val="minor"/>
    </font>
    <font>
      <sz val="10"/>
      <color theme="1"/>
      <name val="Calibri"/>
      <family val="2"/>
      <scheme val="minor"/>
    </font>
    <font>
      <b/>
      <sz val="10"/>
      <color theme="1"/>
      <name val="Calibri"/>
      <family val="2"/>
      <scheme val="minor"/>
    </font>
    <font>
      <b/>
      <sz val="10"/>
      <color theme="0"/>
      <name val="Calibri"/>
      <family val="2"/>
      <scheme val="minor"/>
    </font>
    <font>
      <b/>
      <sz val="9"/>
      <color theme="1"/>
      <name val="Calibri"/>
      <family val="2"/>
      <scheme val="minor"/>
    </font>
    <font>
      <b/>
      <sz val="11"/>
      <color theme="0"/>
      <name val="Calibri"/>
      <family val="2"/>
      <scheme val="minor"/>
    </font>
    <font>
      <b/>
      <i/>
      <sz val="9"/>
      <name val="Calibri"/>
      <family val="2"/>
      <scheme val="minor"/>
    </font>
    <font>
      <sz val="10"/>
      <name val="Arial"/>
      <family val="2"/>
    </font>
    <font>
      <sz val="11"/>
      <color theme="0"/>
      <name val="Calibri"/>
      <family val="2"/>
      <scheme val="minor"/>
    </font>
    <font>
      <b/>
      <sz val="10"/>
      <name val="Calibri"/>
      <family val="2"/>
      <scheme val="minor"/>
    </font>
    <font>
      <b/>
      <u/>
      <sz val="10"/>
      <color theme="1"/>
      <name val="Calibri"/>
      <family val="2"/>
      <scheme val="minor"/>
    </font>
    <font>
      <sz val="10"/>
      <name val="Calibri"/>
      <family val="2"/>
      <scheme val="minor"/>
    </font>
    <font>
      <sz val="10"/>
      <color theme="0"/>
      <name val="Calibri"/>
      <family val="2"/>
      <scheme val="minor"/>
    </font>
    <font>
      <sz val="9"/>
      <color theme="5"/>
      <name val="Calibri"/>
      <family val="2"/>
      <scheme val="minor"/>
    </font>
    <font>
      <b/>
      <vertAlign val="superscript"/>
      <sz val="10"/>
      <color theme="1"/>
      <name val="Calibri"/>
      <family val="2"/>
      <scheme val="minor"/>
    </font>
    <font>
      <b/>
      <sz val="12"/>
      <color theme="0"/>
      <name val="Calibri"/>
      <family val="2"/>
      <scheme val="minor"/>
    </font>
    <font>
      <sz val="9"/>
      <name val="Calibri"/>
      <family val="2"/>
      <scheme val="minor"/>
    </font>
    <font>
      <sz val="10"/>
      <color theme="0" tint="-0.499984740745262"/>
      <name val="Calibri"/>
      <family val="2"/>
      <scheme val="minor"/>
    </font>
    <font>
      <i/>
      <sz val="11"/>
      <color theme="1"/>
      <name val="Calibri"/>
      <family val="2"/>
      <scheme val="minor"/>
    </font>
    <font>
      <sz val="8"/>
      <color rgb="FF000000"/>
      <name val="Segoe UI"/>
      <family val="2"/>
    </font>
    <font>
      <b/>
      <sz val="10"/>
      <color rgb="FFFF0000"/>
      <name val="Calibri"/>
      <family val="2"/>
      <scheme val="minor"/>
    </font>
  </fonts>
  <fills count="15">
    <fill>
      <patternFill patternType="none"/>
    </fill>
    <fill>
      <patternFill patternType="gray125"/>
    </fill>
    <fill>
      <patternFill patternType="solid">
        <fgColor rgb="FFFFFFCC"/>
        <bgColor indexed="64"/>
      </patternFill>
    </fill>
    <fill>
      <patternFill patternType="solid">
        <fgColor theme="5"/>
        <bgColor theme="5"/>
      </patternFill>
    </fill>
    <fill>
      <patternFill patternType="solid">
        <fgColor theme="5" tint="0.59999389629810485"/>
        <bgColor theme="5" tint="0.59999389629810485"/>
      </patternFill>
    </fill>
    <fill>
      <patternFill patternType="solid">
        <fgColor theme="5" tint="0.79998168889431442"/>
        <bgColor theme="5" tint="0.79998168889431442"/>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CE6F2"/>
        <bgColor indexed="64"/>
      </patternFill>
    </fill>
    <fill>
      <patternFill patternType="solid">
        <fgColor theme="1" tint="0.499984740745262"/>
        <bgColor indexed="64"/>
      </patternFill>
    </fill>
    <fill>
      <patternFill patternType="solid">
        <fgColor theme="4" tint="0.59999389629810485"/>
        <bgColor indexed="64"/>
      </patternFill>
    </fill>
    <fill>
      <patternFill patternType="mediumGray">
        <fgColor theme="0" tint="-4.9989318521683403E-2"/>
        <bgColor indexed="65"/>
      </patternFill>
    </fill>
    <fill>
      <patternFill patternType="solid">
        <fgColor rgb="FF00305E"/>
        <bgColor indexed="64"/>
      </patternFill>
    </fill>
    <fill>
      <patternFill patternType="solid">
        <fgColor rgb="FFFFFF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0"/>
      </bottom>
      <diagonal/>
    </border>
    <border>
      <left/>
      <right/>
      <top/>
      <bottom style="thin">
        <color theme="0"/>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top/>
      <bottom style="thick">
        <color theme="0" tint="-0.24994659260841701"/>
      </bottom>
      <diagonal/>
    </border>
  </borders>
  <cellStyleXfs count="6">
    <xf numFmtId="0" fontId="0" fillId="0" borderId="0"/>
    <xf numFmtId="44" fontId="1"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cellStyleXfs>
  <cellXfs count="117">
    <xf numFmtId="0" fontId="0" fillId="0" borderId="0" xfId="0"/>
    <xf numFmtId="0" fontId="4" fillId="3" borderId="5" xfId="0" applyFont="1" applyFill="1" applyBorder="1"/>
    <xf numFmtId="0" fontId="7" fillId="7" borderId="1" xfId="0" applyFont="1" applyFill="1" applyBorder="1" applyAlignment="1">
      <alignment horizontal="left"/>
    </xf>
    <xf numFmtId="0" fontId="2" fillId="0" borderId="0" xfId="0" applyFont="1" applyAlignment="1">
      <alignment horizontal="center" vertical="center"/>
    </xf>
    <xf numFmtId="0" fontId="2" fillId="0" borderId="0" xfId="0" applyFont="1" applyAlignment="1">
      <alignment horizontal="left" vertical="center"/>
    </xf>
    <xf numFmtId="0" fontId="3" fillId="0" borderId="0" xfId="0" applyFont="1"/>
    <xf numFmtId="0" fontId="0" fillId="4" borderId="6" xfId="0" applyFill="1" applyBorder="1" applyAlignment="1">
      <alignment horizontal="left"/>
    </xf>
    <xf numFmtId="0" fontId="0" fillId="5" borderId="6" xfId="0" applyFill="1" applyBorder="1" applyAlignment="1">
      <alignment horizontal="left"/>
    </xf>
    <xf numFmtId="0" fontId="2" fillId="0" borderId="0" xfId="0" applyFont="1"/>
    <xf numFmtId="0" fontId="2" fillId="0" borderId="0" xfId="0" applyFont="1" applyAlignment="1">
      <alignment vertical="center"/>
    </xf>
    <xf numFmtId="44" fontId="10" fillId="8" borderId="1" xfId="1" applyFont="1" applyFill="1" applyBorder="1" applyAlignment="1" applyProtection="1">
      <alignment vertical="center"/>
    </xf>
    <xf numFmtId="44" fontId="2" fillId="0" borderId="1" xfId="0" applyNumberFormat="1" applyFont="1" applyBorder="1" applyAlignment="1">
      <alignment vertical="center"/>
    </xf>
    <xf numFmtId="0" fontId="3" fillId="9" borderId="1" xfId="0" applyFont="1" applyFill="1" applyBorder="1" applyAlignment="1">
      <alignment horizontal="center" vertical="center"/>
    </xf>
    <xf numFmtId="44" fontId="2" fillId="2" borderId="1" xfId="1" applyFont="1" applyFill="1" applyBorder="1" applyAlignment="1" applyProtection="1">
      <alignment vertical="center"/>
      <protection locked="0"/>
    </xf>
    <xf numFmtId="44" fontId="2" fillId="0" borderId="12" xfId="0" applyNumberFormat="1" applyFont="1" applyBorder="1" applyAlignment="1">
      <alignment vertical="center"/>
    </xf>
    <xf numFmtId="44" fontId="2" fillId="2" borderId="1" xfId="1" applyFont="1" applyFill="1" applyBorder="1" applyAlignment="1" applyProtection="1">
      <alignment horizontal="right" vertical="center"/>
      <protection locked="0"/>
    </xf>
    <xf numFmtId="0" fontId="2" fillId="2" borderId="1" xfId="1" applyNumberFormat="1" applyFont="1" applyFill="1" applyBorder="1" applyAlignment="1" applyProtection="1">
      <alignment horizontal="center" vertical="center"/>
      <protection locked="0"/>
    </xf>
    <xf numFmtId="0" fontId="2" fillId="2" borderId="1" xfId="0" applyFont="1" applyFill="1" applyBorder="1" applyAlignment="1" applyProtection="1">
      <alignment vertical="center"/>
      <protection locked="0"/>
    </xf>
    <xf numFmtId="0" fontId="3" fillId="9" borderId="1" xfId="0" applyFont="1" applyFill="1" applyBorder="1" applyAlignment="1">
      <alignment vertical="center"/>
    </xf>
    <xf numFmtId="44" fontId="2" fillId="2" borderId="4" xfId="1" applyFont="1" applyFill="1" applyBorder="1" applyAlignment="1" applyProtection="1">
      <alignment vertical="center"/>
      <protection locked="0"/>
    </xf>
    <xf numFmtId="44" fontId="2" fillId="2" borderId="1" xfId="0" applyNumberFormat="1" applyFont="1" applyFill="1" applyBorder="1" applyAlignment="1" applyProtection="1">
      <alignment vertical="center"/>
      <protection locked="0"/>
    </xf>
    <xf numFmtId="14" fontId="2" fillId="2" borderId="1" xfId="0" applyNumberFormat="1" applyFont="1" applyFill="1" applyBorder="1" applyAlignment="1" applyProtection="1">
      <alignment horizontal="center" vertical="center"/>
      <protection locked="0"/>
    </xf>
    <xf numFmtId="0" fontId="3" fillId="0" borderId="10" xfId="0" applyFont="1" applyBorder="1" applyAlignment="1">
      <alignment horizontal="right" vertical="center"/>
    </xf>
    <xf numFmtId="0" fontId="3" fillId="11" borderId="15" xfId="0" applyFont="1" applyFill="1" applyBorder="1" applyAlignment="1">
      <alignment horizontal="center" vertical="center"/>
    </xf>
    <xf numFmtId="0" fontId="3" fillId="0" borderId="9" xfId="0" applyFont="1" applyBorder="1" applyAlignment="1">
      <alignment horizontal="right" vertical="center"/>
    </xf>
    <xf numFmtId="0" fontId="2" fillId="0" borderId="7" xfId="0" applyFont="1" applyBorder="1" applyAlignment="1">
      <alignment vertical="center"/>
    </xf>
    <xf numFmtId="44" fontId="2" fillId="0" borderId="16" xfId="0" applyNumberFormat="1" applyFont="1" applyBorder="1" applyAlignment="1">
      <alignment vertical="center"/>
    </xf>
    <xf numFmtId="44" fontId="2" fillId="2" borderId="16" xfId="1" applyFont="1" applyFill="1" applyBorder="1" applyAlignment="1" applyProtection="1">
      <alignment horizontal="right" vertical="center"/>
      <protection locked="0"/>
    </xf>
    <xf numFmtId="164" fontId="2" fillId="0" borderId="16" xfId="1" applyNumberFormat="1" applyFont="1" applyFill="1" applyBorder="1" applyAlignment="1" applyProtection="1">
      <alignment horizontal="center" vertical="center"/>
    </xf>
    <xf numFmtId="0" fontId="2" fillId="2" borderId="2" xfId="0" applyFont="1" applyFill="1" applyBorder="1" applyAlignment="1" applyProtection="1">
      <alignment horizontal="center" vertical="center"/>
      <protection locked="0"/>
    </xf>
    <xf numFmtId="0" fontId="2" fillId="0" borderId="12" xfId="0" applyFont="1" applyBorder="1" applyAlignment="1">
      <alignment horizontal="center" vertical="center"/>
    </xf>
    <xf numFmtId="44" fontId="2" fillId="2" borderId="12" xfId="1" applyFont="1" applyFill="1" applyBorder="1" applyAlignment="1" applyProtection="1">
      <alignment horizontal="right" vertical="center"/>
      <protection locked="0"/>
    </xf>
    <xf numFmtId="164" fontId="2" fillId="0" borderId="12" xfId="1" applyNumberFormat="1" applyFont="1" applyFill="1" applyBorder="1" applyAlignment="1" applyProtection="1">
      <alignment horizontal="center" vertical="center"/>
    </xf>
    <xf numFmtId="0" fontId="3" fillId="9" borderId="12" xfId="0" applyFont="1" applyFill="1" applyBorder="1" applyAlignment="1">
      <alignment horizontal="center" vertical="center"/>
    </xf>
    <xf numFmtId="44" fontId="3" fillId="0" borderId="0" xfId="0" applyNumberFormat="1" applyFont="1" applyAlignment="1">
      <alignment vertical="center"/>
    </xf>
    <xf numFmtId="14" fontId="2" fillId="0" borderId="0" xfId="0" applyNumberFormat="1" applyFont="1" applyAlignment="1">
      <alignment horizontal="center" vertical="center"/>
    </xf>
    <xf numFmtId="0" fontId="13" fillId="0" borderId="0" xfId="0" applyFont="1" applyAlignment="1" applyProtection="1">
      <alignment vertical="center"/>
      <protection locked="0"/>
    </xf>
    <xf numFmtId="0" fontId="2" fillId="12" borderId="17" xfId="0" applyFont="1" applyFill="1" applyBorder="1" applyAlignment="1">
      <alignment vertical="center"/>
    </xf>
    <xf numFmtId="44" fontId="3" fillId="12" borderId="17" xfId="0" applyNumberFormat="1" applyFont="1" applyFill="1" applyBorder="1" applyAlignment="1">
      <alignment vertical="center"/>
    </xf>
    <xf numFmtId="0" fontId="2" fillId="12" borderId="17" xfId="0" applyFont="1" applyFill="1" applyBorder="1" applyAlignment="1">
      <alignment horizontal="center" vertical="center"/>
    </xf>
    <xf numFmtId="14" fontId="2" fillId="12" borderId="17" xfId="0" applyNumberFormat="1" applyFont="1" applyFill="1" applyBorder="1" applyAlignment="1">
      <alignment horizontal="center" vertical="center"/>
    </xf>
    <xf numFmtId="0" fontId="2" fillId="12" borderId="17" xfId="0" applyFont="1" applyFill="1" applyBorder="1" applyAlignment="1">
      <alignment horizontal="left" vertical="center"/>
    </xf>
    <xf numFmtId="0" fontId="2" fillId="12" borderId="0" xfId="0" applyFont="1" applyFill="1" applyAlignment="1">
      <alignment vertical="center"/>
    </xf>
    <xf numFmtId="0" fontId="2" fillId="6" borderId="0" xfId="0" applyFont="1" applyFill="1" applyAlignment="1">
      <alignment horizontal="center"/>
    </xf>
    <xf numFmtId="0" fontId="2" fillId="6" borderId="0" xfId="0" applyFont="1" applyFill="1"/>
    <xf numFmtId="0" fontId="2" fillId="6" borderId="0" xfId="0" applyFont="1" applyFill="1" applyAlignment="1">
      <alignment vertical="center"/>
    </xf>
    <xf numFmtId="0" fontId="2" fillId="12" borderId="8" xfId="0" applyFont="1" applyFill="1" applyBorder="1" applyAlignment="1">
      <alignment vertical="center"/>
    </xf>
    <xf numFmtId="0" fontId="2" fillId="2" borderId="1" xfId="0" applyFont="1" applyFill="1" applyBorder="1" applyAlignment="1" applyProtection="1">
      <alignment horizontal="center" vertical="center"/>
      <protection locked="0"/>
    </xf>
    <xf numFmtId="0" fontId="2" fillId="12" borderId="0" xfId="0" applyFont="1" applyFill="1"/>
    <xf numFmtId="0" fontId="4" fillId="12" borderId="0" xfId="0" applyFont="1" applyFill="1" applyAlignment="1">
      <alignment horizontal="left" vertical="center"/>
    </xf>
    <xf numFmtId="0" fontId="0" fillId="0" borderId="0" xfId="0" applyAlignment="1">
      <alignment vertical="center"/>
    </xf>
    <xf numFmtId="0" fontId="0" fillId="12" borderId="0" xfId="0" applyFill="1" applyAlignment="1">
      <alignment vertical="center"/>
    </xf>
    <xf numFmtId="0" fontId="5" fillId="12" borderId="0" xfId="0" applyFont="1" applyFill="1" applyAlignment="1">
      <alignment vertical="center"/>
    </xf>
    <xf numFmtId="0" fontId="14" fillId="12" borderId="0" xfId="0" applyFont="1" applyFill="1" applyAlignment="1">
      <alignment vertical="center"/>
    </xf>
    <xf numFmtId="0" fontId="16" fillId="13" borderId="0" xfId="0" applyFont="1" applyFill="1" applyAlignment="1">
      <alignment vertical="center"/>
    </xf>
    <xf numFmtId="0" fontId="6" fillId="13" borderId="0" xfId="0" applyFont="1" applyFill="1" applyAlignment="1">
      <alignment vertical="center"/>
    </xf>
    <xf numFmtId="0" fontId="3" fillId="0" borderId="1" xfId="0" applyFont="1" applyBorder="1" applyAlignment="1">
      <alignment horizontal="center" vertical="center"/>
    </xf>
    <xf numFmtId="44" fontId="3" fillId="0" borderId="1" xfId="0" applyNumberFormat="1" applyFont="1" applyBorder="1" applyAlignment="1">
      <alignment vertical="center"/>
    </xf>
    <xf numFmtId="0" fontId="17" fillId="12" borderId="0" xfId="0" applyFont="1" applyFill="1" applyAlignment="1">
      <alignment vertical="center"/>
    </xf>
    <xf numFmtId="0" fontId="0" fillId="0" borderId="0" xfId="0" applyAlignment="1">
      <alignment horizontal="center"/>
    </xf>
    <xf numFmtId="0" fontId="18" fillId="0" borderId="0" xfId="0" applyFont="1" applyAlignment="1">
      <alignment horizontal="right" vertical="top"/>
    </xf>
    <xf numFmtId="0" fontId="4" fillId="13" borderId="0" xfId="0" applyFont="1" applyFill="1" applyAlignment="1">
      <alignment horizontal="right" vertical="center"/>
    </xf>
    <xf numFmtId="0" fontId="9" fillId="13" borderId="0" xfId="0" applyFont="1" applyFill="1" applyAlignment="1">
      <alignment vertical="center"/>
    </xf>
    <xf numFmtId="0" fontId="0" fillId="14" borderId="0" xfId="0" applyFill="1" applyAlignment="1">
      <alignment horizontal="center"/>
    </xf>
    <xf numFmtId="14" fontId="0" fillId="14" borderId="0" xfId="0" applyNumberFormat="1" applyFill="1" applyAlignment="1">
      <alignment horizontal="center"/>
    </xf>
    <xf numFmtId="0" fontId="19" fillId="14" borderId="0" xfId="0" applyFont="1" applyFill="1" applyAlignment="1">
      <alignment horizontal="center"/>
    </xf>
    <xf numFmtId="0" fontId="2" fillId="2" borderId="1" xfId="0" applyFont="1" applyFill="1" applyBorder="1" applyAlignment="1" applyProtection="1">
      <alignment horizontal="left" vertical="center"/>
      <protection locked="0"/>
    </xf>
    <xf numFmtId="0" fontId="3" fillId="9" borderId="1" xfId="0" applyFont="1" applyFill="1" applyBorder="1" applyAlignment="1">
      <alignment horizontal="left" vertical="center"/>
    </xf>
    <xf numFmtId="14" fontId="2" fillId="2" borderId="1" xfId="0" applyNumberFormat="1" applyFont="1" applyFill="1" applyBorder="1" applyAlignment="1" applyProtection="1">
      <alignment horizontal="left" vertical="center"/>
      <protection locked="0"/>
    </xf>
    <xf numFmtId="0" fontId="2" fillId="0" borderId="1" xfId="0" applyFont="1" applyBorder="1" applyAlignment="1">
      <alignment horizontal="center" vertical="center"/>
    </xf>
    <xf numFmtId="1" fontId="2" fillId="0" borderId="1" xfId="0" applyNumberFormat="1" applyFont="1" applyBorder="1" applyAlignment="1">
      <alignment horizontal="center" vertical="center"/>
    </xf>
    <xf numFmtId="0" fontId="2" fillId="0" borderId="1" xfId="0" applyFont="1" applyBorder="1" applyAlignment="1">
      <alignment vertical="center"/>
    </xf>
    <xf numFmtId="0" fontId="2" fillId="2" borderId="1" xfId="0" applyFont="1" applyFill="1" applyBorder="1" applyAlignment="1">
      <alignment horizontal="center" vertical="center"/>
    </xf>
    <xf numFmtId="0" fontId="21" fillId="2" borderId="4" xfId="0" applyFont="1" applyFill="1" applyBorder="1" applyAlignment="1">
      <alignment horizontal="center" vertical="center"/>
    </xf>
    <xf numFmtId="0" fontId="2" fillId="2" borderId="1" xfId="0" applyFont="1" applyFill="1" applyBorder="1" applyAlignment="1" applyProtection="1">
      <alignment horizontal="center" vertical="center"/>
      <protection locked="0"/>
    </xf>
    <xf numFmtId="0" fontId="10" fillId="8" borderId="1" xfId="0" applyFont="1" applyFill="1" applyBorder="1" applyAlignment="1">
      <alignment horizontal="right" vertical="center" indent="1"/>
    </xf>
    <xf numFmtId="0" fontId="12" fillId="0" borderId="2" xfId="0" applyFont="1" applyBorder="1" applyAlignment="1">
      <alignment horizontal="left" vertical="top" wrapText="1"/>
    </xf>
    <xf numFmtId="0" fontId="12" fillId="0" borderId="3" xfId="0" applyFont="1" applyBorder="1" applyAlignment="1">
      <alignment horizontal="left" vertical="top" wrapText="1"/>
    </xf>
    <xf numFmtId="0" fontId="12" fillId="0" borderId="4" xfId="0" applyFont="1" applyBorder="1" applyAlignment="1">
      <alignment horizontal="left" vertical="top" wrapText="1"/>
    </xf>
    <xf numFmtId="0" fontId="3" fillId="9" borderId="1" xfId="0" applyFont="1" applyFill="1" applyBorder="1" applyAlignment="1">
      <alignment horizontal="left" vertical="center"/>
    </xf>
    <xf numFmtId="0" fontId="2" fillId="2" borderId="1" xfId="0" applyFont="1" applyFill="1" applyBorder="1" applyAlignment="1" applyProtection="1">
      <alignment horizontal="left" vertical="center"/>
      <protection locked="0"/>
    </xf>
    <xf numFmtId="0" fontId="3" fillId="9" borderId="2" xfId="0" applyFont="1" applyFill="1" applyBorder="1" applyAlignment="1">
      <alignment horizontal="left" vertical="center"/>
    </xf>
    <xf numFmtId="0" fontId="3" fillId="9" borderId="3" xfId="0" applyFont="1" applyFill="1" applyBorder="1" applyAlignment="1">
      <alignment horizontal="left" vertical="center"/>
    </xf>
    <xf numFmtId="0" fontId="3" fillId="9" borderId="4" xfId="0" applyFont="1" applyFill="1" applyBorder="1" applyAlignment="1">
      <alignment horizontal="left" vertical="center"/>
    </xf>
    <xf numFmtId="0" fontId="2" fillId="2" borderId="2" xfId="0" applyFont="1" applyFill="1" applyBorder="1" applyAlignment="1" applyProtection="1">
      <alignment horizontal="left" vertical="center"/>
      <protection locked="0"/>
    </xf>
    <xf numFmtId="0" fontId="2" fillId="2" borderId="3" xfId="0" applyFont="1" applyFill="1" applyBorder="1" applyAlignment="1" applyProtection="1">
      <alignment horizontal="left" vertical="center"/>
      <protection locked="0"/>
    </xf>
    <xf numFmtId="0" fontId="2" fillId="2" borderId="4" xfId="0" applyFont="1" applyFill="1" applyBorder="1" applyAlignment="1" applyProtection="1">
      <alignment horizontal="left" vertical="center"/>
      <protection locked="0"/>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0" borderId="3" xfId="0" applyFont="1" applyBorder="1"/>
    <xf numFmtId="0" fontId="2" fillId="0" borderId="4" xfId="0" applyFont="1" applyBorder="1"/>
    <xf numFmtId="14" fontId="2" fillId="2" borderId="2" xfId="0" applyNumberFormat="1" applyFont="1" applyFill="1" applyBorder="1" applyAlignment="1" applyProtection="1">
      <alignment horizontal="left" vertical="center"/>
      <protection locked="0"/>
    </xf>
    <xf numFmtId="14" fontId="2" fillId="2" borderId="3" xfId="0" applyNumberFormat="1" applyFont="1" applyFill="1" applyBorder="1" applyAlignment="1" applyProtection="1">
      <alignment horizontal="left" vertical="center"/>
      <protection locked="0"/>
    </xf>
    <xf numFmtId="14" fontId="2" fillId="2" borderId="4" xfId="0" applyNumberFormat="1" applyFont="1" applyFill="1" applyBorder="1" applyAlignment="1" applyProtection="1">
      <alignment horizontal="left" vertical="center"/>
      <protection locked="0"/>
    </xf>
    <xf numFmtId="0" fontId="3" fillId="9" borderId="1" xfId="0" applyFont="1" applyFill="1" applyBorder="1" applyAlignment="1">
      <alignment horizontal="center" vertical="center"/>
    </xf>
    <xf numFmtId="44" fontId="2" fillId="2" borderId="1" xfId="1" applyFont="1" applyFill="1" applyBorder="1" applyAlignment="1" applyProtection="1">
      <alignment horizontal="center" vertical="center"/>
      <protection locked="0"/>
    </xf>
    <xf numFmtId="2" fontId="2" fillId="2" borderId="1" xfId="1" applyNumberFormat="1" applyFont="1" applyFill="1" applyBorder="1" applyAlignment="1" applyProtection="1">
      <alignment horizontal="center" vertical="center"/>
      <protection locked="0"/>
    </xf>
    <xf numFmtId="44" fontId="2" fillId="0" borderId="1" xfId="1" applyFont="1" applyFill="1" applyBorder="1" applyAlignment="1" applyProtection="1">
      <alignment horizontal="center" vertical="center"/>
    </xf>
    <xf numFmtId="44" fontId="2" fillId="0" borderId="1" xfId="1" applyFont="1" applyFill="1" applyBorder="1" applyAlignment="1">
      <alignment horizontal="center" vertical="center"/>
    </xf>
    <xf numFmtId="0" fontId="3" fillId="8" borderId="1" xfId="0" applyFont="1" applyFill="1" applyBorder="1" applyAlignment="1">
      <alignment horizontal="left" vertical="center"/>
    </xf>
    <xf numFmtId="0" fontId="4" fillId="10" borderId="0" xfId="0" applyFont="1" applyFill="1" applyAlignment="1">
      <alignment horizontal="left" vertical="center"/>
    </xf>
    <xf numFmtId="0" fontId="12" fillId="0" borderId="2" xfId="0" applyFont="1" applyBorder="1" applyAlignment="1">
      <alignment horizontal="left" vertical="center" wrapText="1"/>
    </xf>
    <xf numFmtId="0" fontId="12" fillId="0" borderId="3" xfId="0" applyFont="1" applyBorder="1" applyAlignment="1">
      <alignment horizontal="left" vertical="center" wrapText="1"/>
    </xf>
    <xf numFmtId="0" fontId="12" fillId="0" borderId="4" xfId="0" applyFont="1" applyBorder="1" applyAlignment="1">
      <alignment horizontal="left" vertical="center" wrapText="1"/>
    </xf>
    <xf numFmtId="44" fontId="2" fillId="0" borderId="1" xfId="1" applyFont="1" applyBorder="1" applyAlignment="1" applyProtection="1">
      <alignment horizontal="center" vertical="center"/>
    </xf>
    <xf numFmtId="0" fontId="17" fillId="12" borderId="0" xfId="0" applyFont="1" applyFill="1" applyAlignment="1">
      <alignment horizontal="left" vertical="top" wrapText="1"/>
    </xf>
    <xf numFmtId="0" fontId="2" fillId="2" borderId="2" xfId="0" applyFont="1" applyFill="1" applyBorder="1" applyAlignment="1" applyProtection="1">
      <alignment horizontal="left" vertical="center" indent="1"/>
      <protection locked="0"/>
    </xf>
    <xf numFmtId="0" fontId="2" fillId="2" borderId="3" xfId="0" applyFont="1" applyFill="1" applyBorder="1" applyAlignment="1" applyProtection="1">
      <alignment horizontal="left" vertical="center" indent="1"/>
      <protection locked="0"/>
    </xf>
    <xf numFmtId="0" fontId="2" fillId="2" borderId="4" xfId="0" applyFont="1" applyFill="1" applyBorder="1" applyAlignment="1" applyProtection="1">
      <alignment horizontal="left" vertical="center" indent="1"/>
      <protection locked="0"/>
    </xf>
    <xf numFmtId="165" fontId="12" fillId="6" borderId="0" xfId="0" applyNumberFormat="1" applyFont="1" applyFill="1" applyAlignment="1">
      <alignment horizontal="left" vertical="center"/>
    </xf>
    <xf numFmtId="165" fontId="12" fillId="6" borderId="10" xfId="0" applyNumberFormat="1" applyFont="1" applyFill="1" applyBorder="1" applyAlignment="1">
      <alignment horizontal="left" vertical="center"/>
    </xf>
    <xf numFmtId="44" fontId="2" fillId="0" borderId="12" xfId="0" applyNumberFormat="1" applyFont="1" applyBorder="1" applyAlignment="1">
      <alignment horizontal="center" vertical="center"/>
    </xf>
    <xf numFmtId="44" fontId="2" fillId="0" borderId="10" xfId="0" applyNumberFormat="1" applyFont="1" applyBorder="1" applyAlignment="1">
      <alignment horizontal="center" vertical="center"/>
    </xf>
    <xf numFmtId="44" fontId="2" fillId="0" borderId="11" xfId="0" applyNumberFormat="1" applyFont="1" applyBorder="1" applyAlignment="1">
      <alignment horizontal="center" vertical="center"/>
    </xf>
    <xf numFmtId="44" fontId="2" fillId="0" borderId="14" xfId="0" applyNumberFormat="1" applyFont="1" applyBorder="1" applyAlignment="1">
      <alignment horizontal="center" vertical="center"/>
    </xf>
    <xf numFmtId="44" fontId="2" fillId="0" borderId="13" xfId="0" applyNumberFormat="1" applyFont="1" applyBorder="1" applyAlignment="1">
      <alignment horizontal="center" vertical="center"/>
    </xf>
    <xf numFmtId="44" fontId="2" fillId="2" borderId="1" xfId="0" applyNumberFormat="1" applyFont="1" applyFill="1" applyBorder="1" applyAlignment="1" applyProtection="1">
      <alignment horizontal="center" vertical="center"/>
      <protection locked="0"/>
    </xf>
  </cellXfs>
  <cellStyles count="6">
    <cellStyle name="Comma 2" xfId="4" xr:uid="{00000000-0005-0000-0000-000000000000}"/>
    <cellStyle name="Currency" xfId="1" builtinId="4"/>
    <cellStyle name="Currency 2" xfId="5" xr:uid="{00000000-0005-0000-0000-000002000000}"/>
    <cellStyle name="Normal" xfId="0" builtinId="0"/>
    <cellStyle name="Normal 2" xfId="2" xr:uid="{00000000-0005-0000-0000-000005000000}"/>
    <cellStyle name="Percent 2" xfId="3" xr:uid="{00000000-0005-0000-0000-000007000000}"/>
  </cellStyles>
  <dxfs count="12">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ont>
        <b val="0"/>
        <i val="0"/>
      </font>
      <fill>
        <patternFill>
          <bgColor theme="6" tint="0.39994506668294322"/>
        </patternFill>
      </fill>
    </dxf>
    <dxf>
      <fill>
        <patternFill patternType="lightUp">
          <fgColor theme="0" tint="-0.24994659260841701"/>
          <bgColor theme="0" tint="-0.14996795556505021"/>
        </patternFill>
      </fill>
    </dxf>
    <dxf>
      <alignment horizontal="center" vertical="bottom" textRotation="0" wrapText="0" indent="0" justifyLastLine="0" shrinkToFit="0" readingOrder="0"/>
    </dxf>
  </dxfs>
  <tableStyles count="0" defaultTableStyle="TableStyleMedium9" defaultPivotStyle="PivotStyleLight16"/>
  <colors>
    <mruColors>
      <color rgb="FFFFFFCC"/>
      <color rgb="FF708B39"/>
      <color rgb="FF8EB149"/>
      <color rgb="FF00305E"/>
      <color rgb="FF9CACB9"/>
      <color rgb="FFF0F5E7"/>
      <color rgb="FFF7EAE9"/>
      <color rgb="FF4A7EBB"/>
      <color rgb="FFFFFFFF"/>
      <color rgb="FFE9EF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fmlaLink="$B$22" lockText="1" noThreeD="1"/>
</file>

<file path=xl/ctrlProps/ctrlProp2.xml><?xml version="1.0" encoding="utf-8"?>
<formControlPr xmlns="http://schemas.microsoft.com/office/spreadsheetml/2009/9/main" objectType="CheckBox" fmlaLink="$B$23" lockText="1" noThreeD="1"/>
</file>

<file path=xl/ctrlProps/ctrlProp3.xml><?xml version="1.0" encoding="utf-8"?>
<formControlPr xmlns="http://schemas.microsoft.com/office/spreadsheetml/2009/9/main" objectType="CheckBox" fmlaLink="$B$24" lockText="1" noThreeD="1"/>
</file>

<file path=xl/ctrlProps/ctrlProp4.xml><?xml version="1.0" encoding="utf-8"?>
<formControlPr xmlns="http://schemas.microsoft.com/office/spreadsheetml/2009/9/main" objectType="CheckBox" fmlaLink="$B$25" lockText="1" noThreeD="1"/>
</file>

<file path=xl/ctrlProps/ctrlProp5.xml><?xml version="1.0" encoding="utf-8"?>
<formControlPr xmlns="http://schemas.microsoft.com/office/spreadsheetml/2009/9/main" objectType="CheckBox" fmlaLink="$B$92"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TARGET_TOP_ICW"/></Relationships>
</file>

<file path=xl/drawings/drawing1.xml><?xml version="1.0" encoding="utf-8"?>
<xdr:wsDr xmlns:xdr="http://schemas.openxmlformats.org/drawingml/2006/spreadsheetDrawing" xmlns:a="http://schemas.openxmlformats.org/drawingml/2006/main">
  <xdr:oneCellAnchor>
    <xdr:from>
      <xdr:col>12</xdr:col>
      <xdr:colOff>9525</xdr:colOff>
      <xdr:row>112</xdr:row>
      <xdr:rowOff>0</xdr:rowOff>
    </xdr:from>
    <xdr:ext cx="1028700" cy="210312"/>
    <xdr:sp macro="" textlink="">
      <xdr:nvSpPr>
        <xdr:cNvPr id="2" name="LINK_RENTAL_TOC">
          <a:hlinkClick xmlns:r="http://schemas.openxmlformats.org/officeDocument/2006/relationships" r:id="rId1"/>
          <a:extLst>
            <a:ext uri="{FF2B5EF4-FFF2-40B4-BE49-F238E27FC236}">
              <a16:creationId xmlns:a16="http://schemas.microsoft.com/office/drawing/2014/main" id="{00000000-0008-0000-0400-000002000000}"/>
            </a:ext>
          </a:extLst>
        </xdr:cNvPr>
        <xdr:cNvSpPr/>
      </xdr:nvSpPr>
      <xdr:spPr>
        <a:xfrm>
          <a:off x="9667875" y="16002000"/>
          <a:ext cx="1028700" cy="210312"/>
        </a:xfrm>
        <a:prstGeom prst="round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a:r>
            <a:rPr lang="en-US" sz="1000" b="1" u="none">
              <a:solidFill>
                <a:schemeClr val="bg1"/>
              </a:solidFill>
            </a:rPr>
            <a:t>Back</a:t>
          </a:r>
          <a:r>
            <a:rPr lang="en-US" sz="1000" b="1" u="none" baseline="0">
              <a:solidFill>
                <a:schemeClr val="bg1"/>
              </a:solidFill>
            </a:rPr>
            <a:t> to Top ^</a:t>
          </a:r>
          <a:endParaRPr lang="en-US" sz="1000" b="1" u="none">
            <a:solidFill>
              <a:schemeClr val="bg1"/>
            </a:solidFill>
          </a:endParaRPr>
        </a:p>
      </xdr:txBody>
    </xdr:sp>
    <xdr:clientData fPrintsWithSheet="0"/>
  </xdr:oneCellAnchor>
  <xdr:oneCellAnchor>
    <xdr:from>
      <xdr:col>12</xdr:col>
      <xdr:colOff>9525</xdr:colOff>
      <xdr:row>124</xdr:row>
      <xdr:rowOff>0</xdr:rowOff>
    </xdr:from>
    <xdr:ext cx="1028700" cy="210312"/>
    <xdr:sp macro="" textlink="">
      <xdr:nvSpPr>
        <xdr:cNvPr id="3" name="LINK_RENTAL_TOC">
          <a:hlinkClick xmlns:r="http://schemas.openxmlformats.org/officeDocument/2006/relationships" r:id="rId1"/>
          <a:extLst>
            <a:ext uri="{FF2B5EF4-FFF2-40B4-BE49-F238E27FC236}">
              <a16:creationId xmlns:a16="http://schemas.microsoft.com/office/drawing/2014/main" id="{00000000-0008-0000-0400-000003000000}"/>
            </a:ext>
          </a:extLst>
        </xdr:cNvPr>
        <xdr:cNvSpPr/>
      </xdr:nvSpPr>
      <xdr:spPr>
        <a:xfrm>
          <a:off x="9667875" y="18288000"/>
          <a:ext cx="1028700" cy="210312"/>
        </a:xfrm>
        <a:prstGeom prst="round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a:r>
            <a:rPr lang="en-US" sz="1000" b="1" u="none">
              <a:solidFill>
                <a:schemeClr val="bg1"/>
              </a:solidFill>
            </a:rPr>
            <a:t>Back</a:t>
          </a:r>
          <a:r>
            <a:rPr lang="en-US" sz="1000" b="1" u="none" baseline="0">
              <a:solidFill>
                <a:schemeClr val="bg1"/>
              </a:solidFill>
            </a:rPr>
            <a:t> to Top ^</a:t>
          </a:r>
          <a:endParaRPr lang="en-US" sz="1000" b="1" u="none">
            <a:solidFill>
              <a:schemeClr val="bg1"/>
            </a:solidFill>
          </a:endParaRPr>
        </a:p>
      </xdr:txBody>
    </xdr:sp>
    <xdr:clientData fPrintsWithSheet="0"/>
  </xdr:oneCellAnchor>
  <xdr:oneCellAnchor>
    <xdr:from>
      <xdr:col>12</xdr:col>
      <xdr:colOff>9525</xdr:colOff>
      <xdr:row>136</xdr:row>
      <xdr:rowOff>0</xdr:rowOff>
    </xdr:from>
    <xdr:ext cx="1028700" cy="210312"/>
    <xdr:sp macro="" textlink="">
      <xdr:nvSpPr>
        <xdr:cNvPr id="4" name="LINK_RENTAL_TOC">
          <a:hlinkClick xmlns:r="http://schemas.openxmlformats.org/officeDocument/2006/relationships" r:id="rId1"/>
          <a:extLst>
            <a:ext uri="{FF2B5EF4-FFF2-40B4-BE49-F238E27FC236}">
              <a16:creationId xmlns:a16="http://schemas.microsoft.com/office/drawing/2014/main" id="{00000000-0008-0000-0400-000004000000}"/>
            </a:ext>
          </a:extLst>
        </xdr:cNvPr>
        <xdr:cNvSpPr/>
      </xdr:nvSpPr>
      <xdr:spPr>
        <a:xfrm>
          <a:off x="9667875" y="20574000"/>
          <a:ext cx="1028700" cy="210312"/>
        </a:xfrm>
        <a:prstGeom prst="round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a:r>
            <a:rPr lang="en-US" sz="1000" b="1" u="none">
              <a:solidFill>
                <a:schemeClr val="bg1"/>
              </a:solidFill>
            </a:rPr>
            <a:t>Back</a:t>
          </a:r>
          <a:r>
            <a:rPr lang="en-US" sz="1000" b="1" u="none" baseline="0">
              <a:solidFill>
                <a:schemeClr val="bg1"/>
              </a:solidFill>
            </a:rPr>
            <a:t> to Top ^</a:t>
          </a:r>
          <a:endParaRPr lang="en-US" sz="1000" b="1" u="none">
            <a:solidFill>
              <a:schemeClr val="bg1"/>
            </a:solidFill>
          </a:endParaRPr>
        </a:p>
      </xdr:txBody>
    </xdr:sp>
    <xdr:clientData fPrintsWithSheet="0"/>
  </xdr:oneCellAnchor>
  <xdr:oneCellAnchor>
    <xdr:from>
      <xdr:col>12</xdr:col>
      <xdr:colOff>9525</xdr:colOff>
      <xdr:row>99</xdr:row>
      <xdr:rowOff>0</xdr:rowOff>
    </xdr:from>
    <xdr:ext cx="1028700" cy="210312"/>
    <xdr:sp macro="" textlink="">
      <xdr:nvSpPr>
        <xdr:cNvPr id="5" name="LINK_RENTAL_TOC">
          <a:hlinkClick xmlns:r="http://schemas.openxmlformats.org/officeDocument/2006/relationships" r:id="rId1"/>
          <a:extLst>
            <a:ext uri="{FF2B5EF4-FFF2-40B4-BE49-F238E27FC236}">
              <a16:creationId xmlns:a16="http://schemas.microsoft.com/office/drawing/2014/main" id="{00000000-0008-0000-0400-000005000000}"/>
            </a:ext>
          </a:extLst>
        </xdr:cNvPr>
        <xdr:cNvSpPr/>
      </xdr:nvSpPr>
      <xdr:spPr>
        <a:xfrm>
          <a:off x="9667875" y="13525500"/>
          <a:ext cx="1028700" cy="210312"/>
        </a:xfrm>
        <a:prstGeom prst="round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a:r>
            <a:rPr lang="en-US" sz="1000" b="1" u="none">
              <a:solidFill>
                <a:schemeClr val="bg1"/>
              </a:solidFill>
            </a:rPr>
            <a:t>Back</a:t>
          </a:r>
          <a:r>
            <a:rPr lang="en-US" sz="1000" b="1" u="none" baseline="0">
              <a:solidFill>
                <a:schemeClr val="bg1"/>
              </a:solidFill>
            </a:rPr>
            <a:t> to Top ^</a:t>
          </a:r>
          <a:endParaRPr lang="en-US" sz="1000" b="1" u="none">
            <a:solidFill>
              <a:schemeClr val="bg1"/>
            </a:solidFill>
          </a:endParaRPr>
        </a:p>
      </xdr:txBody>
    </xdr:sp>
    <xdr:clientData fPrintsWithSheet="0"/>
  </xdr:oneCellAnchor>
  <xdr:oneCellAnchor>
    <xdr:from>
      <xdr:col>3</xdr:col>
      <xdr:colOff>9525</xdr:colOff>
      <xdr:row>0</xdr:row>
      <xdr:rowOff>28575</xdr:rowOff>
    </xdr:from>
    <xdr:ext cx="1600203" cy="533401"/>
    <xdr:pic>
      <xdr:nvPicPr>
        <xdr:cNvPr id="6" name="Picture 5" descr="2015FHLBNY_Logo_1.75in.png">
          <a:hlinkClick xmlns:r="http://schemas.openxmlformats.org/officeDocument/2006/relationships" r:id="rId1"/>
          <a:extLst>
            <a:ext uri="{FF2B5EF4-FFF2-40B4-BE49-F238E27FC236}">
              <a16:creationId xmlns:a16="http://schemas.microsoft.com/office/drawing/2014/main" id="{00000000-0008-0000-0400-000006000000}"/>
            </a:ext>
          </a:extLst>
        </xdr:cNvPr>
        <xdr:cNvPicPr>
          <a:picLocks noChangeAspect="1"/>
        </xdr:cNvPicPr>
      </xdr:nvPicPr>
      <xdr:blipFill>
        <a:blip xmlns:r="http://schemas.openxmlformats.org/officeDocument/2006/relationships" r:embed="rId2" cstate="print"/>
        <a:stretch>
          <a:fillRect/>
        </a:stretch>
      </xdr:blipFill>
      <xdr:spPr>
        <a:xfrm>
          <a:off x="104775" y="28575"/>
          <a:ext cx="1600203" cy="533401"/>
        </a:xfrm>
        <a:prstGeom prst="rect">
          <a:avLst/>
        </a:prstGeom>
      </xdr:spPr>
    </xdr:pic>
    <xdr:clientData/>
  </xdr:oneCellAnchor>
  <xdr:oneCellAnchor>
    <xdr:from>
      <xdr:col>12</xdr:col>
      <xdr:colOff>9525</xdr:colOff>
      <xdr:row>160</xdr:row>
      <xdr:rowOff>0</xdr:rowOff>
    </xdr:from>
    <xdr:ext cx="1028700" cy="210312"/>
    <xdr:sp macro="" textlink="">
      <xdr:nvSpPr>
        <xdr:cNvPr id="7" name="LINK_RENTAL_TOC">
          <a:hlinkClick xmlns:r="http://schemas.openxmlformats.org/officeDocument/2006/relationships" r:id="rId1"/>
          <a:extLst>
            <a:ext uri="{FF2B5EF4-FFF2-40B4-BE49-F238E27FC236}">
              <a16:creationId xmlns:a16="http://schemas.microsoft.com/office/drawing/2014/main" id="{00000000-0008-0000-0400-000007000000}"/>
            </a:ext>
          </a:extLst>
        </xdr:cNvPr>
        <xdr:cNvSpPr/>
      </xdr:nvSpPr>
      <xdr:spPr>
        <a:xfrm>
          <a:off x="9667875" y="25146000"/>
          <a:ext cx="1028700" cy="210312"/>
        </a:xfrm>
        <a:prstGeom prst="round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a:r>
            <a:rPr lang="en-US" sz="1000" b="1" u="none">
              <a:solidFill>
                <a:schemeClr val="bg1"/>
              </a:solidFill>
            </a:rPr>
            <a:t>Back</a:t>
          </a:r>
          <a:r>
            <a:rPr lang="en-US" sz="1000" b="1" u="none" baseline="0">
              <a:solidFill>
                <a:schemeClr val="bg1"/>
              </a:solidFill>
            </a:rPr>
            <a:t> to Top ^</a:t>
          </a:r>
          <a:endParaRPr lang="en-US" sz="1000" b="1" u="none">
            <a:solidFill>
              <a:schemeClr val="bg1"/>
            </a:solidFill>
          </a:endParaRPr>
        </a:p>
      </xdr:txBody>
    </xdr:sp>
    <xdr:clientData fPrintsWithSheet="0"/>
  </xdr:oneCellAnchor>
  <xdr:oneCellAnchor>
    <xdr:from>
      <xdr:col>12</xdr:col>
      <xdr:colOff>9525</xdr:colOff>
      <xdr:row>149</xdr:row>
      <xdr:rowOff>0</xdr:rowOff>
    </xdr:from>
    <xdr:ext cx="1028700" cy="210312"/>
    <xdr:sp macro="" textlink="">
      <xdr:nvSpPr>
        <xdr:cNvPr id="8" name="LINK_RENTAL_TOC">
          <a:hlinkClick xmlns:r="http://schemas.openxmlformats.org/officeDocument/2006/relationships" r:id="rId1"/>
          <a:extLst>
            <a:ext uri="{FF2B5EF4-FFF2-40B4-BE49-F238E27FC236}">
              <a16:creationId xmlns:a16="http://schemas.microsoft.com/office/drawing/2014/main" id="{00000000-0008-0000-0400-000008000000}"/>
            </a:ext>
          </a:extLst>
        </xdr:cNvPr>
        <xdr:cNvSpPr/>
      </xdr:nvSpPr>
      <xdr:spPr>
        <a:xfrm>
          <a:off x="9667875" y="23050500"/>
          <a:ext cx="1028700" cy="210312"/>
        </a:xfrm>
        <a:prstGeom prst="round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a:r>
            <a:rPr lang="en-US" sz="1000" b="1" u="none">
              <a:solidFill>
                <a:schemeClr val="bg1"/>
              </a:solidFill>
            </a:rPr>
            <a:t>Back</a:t>
          </a:r>
          <a:r>
            <a:rPr lang="en-US" sz="1000" b="1" u="none" baseline="0">
              <a:solidFill>
                <a:schemeClr val="bg1"/>
              </a:solidFill>
            </a:rPr>
            <a:t> to Top ^</a:t>
          </a:r>
          <a:endParaRPr lang="en-US" sz="1000" b="1" u="none">
            <a:solidFill>
              <a:schemeClr val="bg1"/>
            </a:solidFill>
          </a:endParaRPr>
        </a:p>
      </xdr:txBody>
    </xdr:sp>
    <xdr:clientData fPrintsWithSheet="0"/>
  </xdr:oneCellAnchor>
  <xdr:twoCellAnchor>
    <xdr:from>
      <xdr:col>8</xdr:col>
      <xdr:colOff>433868</xdr:colOff>
      <xdr:row>21</xdr:row>
      <xdr:rowOff>201029</xdr:rowOff>
    </xdr:from>
    <xdr:to>
      <xdr:col>8</xdr:col>
      <xdr:colOff>488732</xdr:colOff>
      <xdr:row>22</xdr:row>
      <xdr:rowOff>29674</xdr:rowOff>
    </xdr:to>
    <xdr:sp macro="" textlink="">
      <xdr:nvSpPr>
        <xdr:cNvPr id="9" name="Right Triangle 8">
          <a:extLst>
            <a:ext uri="{FF2B5EF4-FFF2-40B4-BE49-F238E27FC236}">
              <a16:creationId xmlns:a16="http://schemas.microsoft.com/office/drawing/2014/main" id="{00000000-0008-0000-0400-000009000000}"/>
            </a:ext>
          </a:extLst>
        </xdr:cNvPr>
        <xdr:cNvSpPr/>
      </xdr:nvSpPr>
      <xdr:spPr>
        <a:xfrm rot="8100000">
          <a:off x="6091718" y="3811004"/>
          <a:ext cx="54864" cy="28670"/>
        </a:xfrm>
        <a:prstGeom prst="rtTriangl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433868</xdr:colOff>
      <xdr:row>26</xdr:row>
      <xdr:rowOff>201029</xdr:rowOff>
    </xdr:from>
    <xdr:to>
      <xdr:col>8</xdr:col>
      <xdr:colOff>488732</xdr:colOff>
      <xdr:row>27</xdr:row>
      <xdr:rowOff>29674</xdr:rowOff>
    </xdr:to>
    <xdr:sp macro="" textlink="">
      <xdr:nvSpPr>
        <xdr:cNvPr id="10" name="Right Triangle 9">
          <a:extLst>
            <a:ext uri="{FF2B5EF4-FFF2-40B4-BE49-F238E27FC236}">
              <a16:creationId xmlns:a16="http://schemas.microsoft.com/office/drawing/2014/main" id="{00000000-0008-0000-0400-00000A000000}"/>
            </a:ext>
          </a:extLst>
        </xdr:cNvPr>
        <xdr:cNvSpPr/>
      </xdr:nvSpPr>
      <xdr:spPr>
        <a:xfrm rot="8100000">
          <a:off x="6091718" y="4763504"/>
          <a:ext cx="54864" cy="28670"/>
        </a:xfrm>
        <a:prstGeom prst="rtTriangl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433868</xdr:colOff>
      <xdr:row>31</xdr:row>
      <xdr:rowOff>201029</xdr:rowOff>
    </xdr:from>
    <xdr:to>
      <xdr:col>8</xdr:col>
      <xdr:colOff>488732</xdr:colOff>
      <xdr:row>32</xdr:row>
      <xdr:rowOff>29674</xdr:rowOff>
    </xdr:to>
    <xdr:sp macro="" textlink="">
      <xdr:nvSpPr>
        <xdr:cNvPr id="11" name="Right Triangle 10">
          <a:extLst>
            <a:ext uri="{FF2B5EF4-FFF2-40B4-BE49-F238E27FC236}">
              <a16:creationId xmlns:a16="http://schemas.microsoft.com/office/drawing/2014/main" id="{00000000-0008-0000-0400-00000B000000}"/>
            </a:ext>
          </a:extLst>
        </xdr:cNvPr>
        <xdr:cNvSpPr/>
      </xdr:nvSpPr>
      <xdr:spPr>
        <a:xfrm rot="8100000">
          <a:off x="6091718" y="5716004"/>
          <a:ext cx="54864" cy="28670"/>
        </a:xfrm>
        <a:prstGeom prst="rtTriangl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433868</xdr:colOff>
      <xdr:row>36</xdr:row>
      <xdr:rowOff>201029</xdr:rowOff>
    </xdr:from>
    <xdr:to>
      <xdr:col>8</xdr:col>
      <xdr:colOff>488732</xdr:colOff>
      <xdr:row>37</xdr:row>
      <xdr:rowOff>29674</xdr:rowOff>
    </xdr:to>
    <xdr:sp macro="" textlink="">
      <xdr:nvSpPr>
        <xdr:cNvPr id="12" name="Right Triangle 11">
          <a:extLst>
            <a:ext uri="{FF2B5EF4-FFF2-40B4-BE49-F238E27FC236}">
              <a16:creationId xmlns:a16="http://schemas.microsoft.com/office/drawing/2014/main" id="{00000000-0008-0000-0400-00000C000000}"/>
            </a:ext>
          </a:extLst>
        </xdr:cNvPr>
        <xdr:cNvSpPr/>
      </xdr:nvSpPr>
      <xdr:spPr>
        <a:xfrm rot="8100000">
          <a:off x="6091718" y="6668504"/>
          <a:ext cx="54864" cy="28670"/>
        </a:xfrm>
        <a:prstGeom prst="rtTriangl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3</xdr:col>
          <xdr:colOff>9525</xdr:colOff>
          <xdr:row>22</xdr:row>
          <xdr:rowOff>19050</xdr:rowOff>
        </xdr:from>
        <xdr:to>
          <xdr:col>4</xdr:col>
          <xdr:colOff>1343025</xdr:colOff>
          <xdr:row>23</xdr:row>
          <xdr:rowOff>9525</xdr:rowOff>
        </xdr:to>
        <xdr:sp macro="" textlink="">
          <xdr:nvSpPr>
            <xdr:cNvPr id="1025" name="PAYSTUB_1_PRIORYEAR_PAYPERIOD"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First Pay Period Fully within the Prior Year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27</xdr:row>
          <xdr:rowOff>19050</xdr:rowOff>
        </xdr:from>
        <xdr:to>
          <xdr:col>4</xdr:col>
          <xdr:colOff>1343025</xdr:colOff>
          <xdr:row>28</xdr:row>
          <xdr:rowOff>9525</xdr:rowOff>
        </xdr:to>
        <xdr:sp macro="" textlink="">
          <xdr:nvSpPr>
            <xdr:cNvPr id="1026" name="PAYSTUB_1_PRIORYEAR_PAYPERIOD"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First Pay Period Fully within the Prior Year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32</xdr:row>
          <xdr:rowOff>19050</xdr:rowOff>
        </xdr:from>
        <xdr:to>
          <xdr:col>4</xdr:col>
          <xdr:colOff>1343025</xdr:colOff>
          <xdr:row>33</xdr:row>
          <xdr:rowOff>9525</xdr:rowOff>
        </xdr:to>
        <xdr:sp macro="" textlink="">
          <xdr:nvSpPr>
            <xdr:cNvPr id="1027" name="PAYSTUB_1_PRIORYEAR_PAYPERIOD"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First Pay Period Fully within the Prior Year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37</xdr:row>
          <xdr:rowOff>19050</xdr:rowOff>
        </xdr:from>
        <xdr:to>
          <xdr:col>4</xdr:col>
          <xdr:colOff>1343025</xdr:colOff>
          <xdr:row>38</xdr:row>
          <xdr:rowOff>9525</xdr:rowOff>
        </xdr:to>
        <xdr:sp macro="" textlink="">
          <xdr:nvSpPr>
            <xdr:cNvPr id="1028" name="PAYSTUB_1_PRIORYEAR_PAYPERIOD"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First Pay Period Fully within the Prior Year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89</xdr:row>
          <xdr:rowOff>19050</xdr:rowOff>
        </xdr:from>
        <xdr:to>
          <xdr:col>11</xdr:col>
          <xdr:colOff>676275</xdr:colOff>
          <xdr:row>89</xdr:row>
          <xdr:rowOff>228600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The Member certifies that the household has confirmed the income itemized in this section is variable/bonus income</a:t>
              </a:r>
            </a:p>
          </xdr:txBody>
        </xdr:sp>
        <xdr:clientData/>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AC6516A-BA94-483B-A66B-77FD4B805457}" name="ICW_CONFIG" displayName="ICW_CONFIG" ref="A3:C8" totalsRowShown="0">
  <autoFilter ref="A3:C8" xr:uid="{43C77A75-2AFF-46AC-B8A2-2C093CC3BA08}"/>
  <tableColumns count="3">
    <tableColumn id="1" xr3:uid="{5FEAF5F1-B97E-4335-93A7-2124BDB8AE66}" name="CONFIG_ID"/>
    <tableColumn id="2" xr3:uid="{598F6C74-2361-4E05-A0EE-CB91C934BC17}" name="DESCRIPTION"/>
    <tableColumn id="3" xr3:uid="{6E0C4A4B-2DA7-4799-A68D-A69C575FC772}" name="VALUE" dataDxfId="11"/>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Q182"/>
  <sheetViews>
    <sheetView showGridLines="0" showRowColHeaders="0" tabSelected="1" zoomScaleNormal="100" zoomScaleSheetLayoutView="100" workbookViewId="0">
      <pane ySplit="14" topLeftCell="A15" activePane="bottomLeft" state="frozen"/>
      <selection pane="bottomLeft" activeCell="D9" sqref="D9:E9"/>
    </sheetView>
  </sheetViews>
  <sheetFormatPr defaultColWidth="0" defaultRowHeight="15" zeroHeight="1" x14ac:dyDescent="0.25"/>
  <cols>
    <col min="1" max="1" width="23" hidden="1" customWidth="1"/>
    <col min="2" max="2" width="25.140625" hidden="1" customWidth="1"/>
    <col min="3" max="3" width="1.42578125" customWidth="1"/>
    <col min="4" max="4" width="19.85546875" customWidth="1"/>
    <col min="5" max="5" width="19.42578125" customWidth="1"/>
    <col min="6" max="6" width="13" customWidth="1"/>
    <col min="7" max="7" width="17.42578125" customWidth="1"/>
    <col min="8" max="8" width="13.7109375" customWidth="1"/>
    <col min="9" max="9" width="13.42578125" customWidth="1"/>
    <col min="10" max="10" width="16.28515625" customWidth="1"/>
    <col min="11" max="11" width="14.7109375" customWidth="1"/>
    <col min="12" max="12" width="15.5703125" customWidth="1"/>
    <col min="13" max="13" width="15.7109375" customWidth="1"/>
    <col min="14" max="14" width="1.42578125" customWidth="1"/>
    <col min="15" max="16384" width="10.7109375" hidden="1"/>
  </cols>
  <sheetData>
    <row r="1" spans="1:17" ht="11.1" customHeight="1" x14ac:dyDescent="0.25"/>
    <row r="2" spans="1:17" ht="24.95" customHeight="1" x14ac:dyDescent="0.25">
      <c r="A2" s="2" t="s">
        <v>2</v>
      </c>
      <c r="B2" s="2" t="s">
        <v>1</v>
      </c>
      <c r="M2" s="60" t="str">
        <f>CONFIG_REVISION_EFF_DATE_DISPLAY</f>
        <v>1/2026</v>
      </c>
    </row>
    <row r="3" spans="1:17" ht="11.1" customHeight="1" x14ac:dyDescent="0.25"/>
    <row r="4" spans="1:17" ht="21.75" customHeight="1" x14ac:dyDescent="0.25">
      <c r="A4" t="s">
        <v>77</v>
      </c>
      <c r="C4" s="54"/>
      <c r="D4" s="62" t="s">
        <v>92</v>
      </c>
      <c r="E4" s="55"/>
      <c r="F4" s="54"/>
      <c r="G4" s="54"/>
      <c r="H4" s="54"/>
      <c r="I4" s="54"/>
      <c r="J4" s="54"/>
      <c r="K4" s="54"/>
      <c r="L4" s="54"/>
      <c r="M4" s="61" t="str">
        <f>"ID: "&amp;CONFIG_FORM_ID</f>
        <v>ID: AHP-152</v>
      </c>
      <c r="N4" s="54"/>
    </row>
    <row r="5" spans="1:17" s="50" customFormat="1" ht="21" customHeight="1" x14ac:dyDescent="0.25">
      <c r="A5" s="50" t="s">
        <v>78</v>
      </c>
      <c r="C5" s="51"/>
      <c r="D5" s="58"/>
      <c r="E5" s="53"/>
      <c r="F5" s="52"/>
      <c r="G5" s="52"/>
      <c r="H5" s="52"/>
      <c r="I5" s="52"/>
      <c r="J5" s="52"/>
      <c r="K5" s="52"/>
      <c r="L5" s="52"/>
      <c r="M5" s="52"/>
      <c r="N5" s="51"/>
      <c r="Q5"/>
    </row>
    <row r="6" spans="1:17" s="8" customFormat="1" ht="21.95" customHeight="1" x14ac:dyDescent="0.2">
      <c r="C6" s="48"/>
      <c r="D6" s="100" t="s">
        <v>76</v>
      </c>
      <c r="E6" s="100"/>
      <c r="F6" s="100"/>
      <c r="G6" s="100"/>
      <c r="H6" s="100"/>
      <c r="I6" s="100"/>
      <c r="J6" s="100"/>
      <c r="K6" s="100"/>
      <c r="L6" s="100"/>
      <c r="M6" s="100"/>
      <c r="N6" s="48"/>
    </row>
    <row r="7" spans="1:17" s="8" customFormat="1" ht="9" customHeight="1" x14ac:dyDescent="0.2">
      <c r="C7" s="48"/>
      <c r="D7" s="49"/>
      <c r="E7" s="49"/>
      <c r="F7" s="49"/>
      <c r="G7" s="49"/>
      <c r="H7" s="49"/>
      <c r="I7" s="49"/>
      <c r="J7" s="49"/>
      <c r="K7" s="49"/>
      <c r="L7" s="49"/>
      <c r="M7" s="49"/>
      <c r="N7" s="48"/>
    </row>
    <row r="8" spans="1:17" s="9" customFormat="1" ht="20.100000000000001" customHeight="1" x14ac:dyDescent="0.25">
      <c r="C8" s="42"/>
      <c r="D8" s="81" t="s">
        <v>75</v>
      </c>
      <c r="E8" s="83"/>
      <c r="F8" s="81" t="s">
        <v>93</v>
      </c>
      <c r="G8" s="83"/>
      <c r="H8" s="12" t="s">
        <v>94</v>
      </c>
      <c r="I8" s="12" t="s">
        <v>0</v>
      </c>
      <c r="J8" s="12" t="s">
        <v>74</v>
      </c>
      <c r="K8" s="12" t="s">
        <v>73</v>
      </c>
      <c r="L8" s="12" t="s">
        <v>72</v>
      </c>
      <c r="M8" s="12" t="s">
        <v>71</v>
      </c>
      <c r="N8" s="42"/>
    </row>
    <row r="9" spans="1:17" s="9" customFormat="1" ht="20.100000000000001" customHeight="1" x14ac:dyDescent="0.25">
      <c r="C9" s="42"/>
      <c r="D9" s="84"/>
      <c r="E9" s="86"/>
      <c r="F9" s="84"/>
      <c r="G9" s="86"/>
      <c r="H9" s="47"/>
      <c r="I9" s="21"/>
      <c r="J9" s="47"/>
      <c r="K9" s="47"/>
      <c r="L9" s="56" t="str">
        <f>IF(OR(HOUSEHOLD_NUM_ADULTS&lt;&gt;"",HOUSEHOLD_NUM_CHILDREN&lt;&gt;""),SUM(HOUSEHOLD_NUM_ADULTS,HOUSEHOLD_NUM_CHILDREN),"")</f>
        <v/>
      </c>
      <c r="M9" s="57">
        <f>SUM(INCOME_SUBTOTAL_A1,INCOME_SUBTOTAL_A2,INCOME_SUBTOTAL_A3,INCOME_SUBTOTAL_A4,INCOME_SUBTOTAL_B,INCOME_SUBTOTAL_C,INCOME_SUBTOTAL_D,INCOME_SUBTOTAL_E,INCOME_SUBTOTAL_F)</f>
        <v>0</v>
      </c>
      <c r="N9" s="46"/>
    </row>
    <row r="10" spans="1:17" s="9" customFormat="1" ht="8.1" customHeight="1" x14ac:dyDescent="0.2">
      <c r="C10" s="42"/>
      <c r="D10" s="44"/>
      <c r="E10" s="44"/>
      <c r="F10" s="44"/>
      <c r="G10" s="44"/>
      <c r="H10" s="44"/>
      <c r="I10" s="44"/>
      <c r="J10" s="44"/>
      <c r="K10" s="44"/>
      <c r="L10" s="44"/>
      <c r="M10" s="8"/>
      <c r="N10" s="42"/>
    </row>
    <row r="11" spans="1:17" s="9" customFormat="1" ht="20.100000000000001" customHeight="1" x14ac:dyDescent="0.25">
      <c r="C11" s="42"/>
      <c r="D11" s="109" t="s">
        <v>70</v>
      </c>
      <c r="E11" s="109"/>
      <c r="F11" s="109"/>
      <c r="G11" s="109"/>
      <c r="H11" s="109"/>
      <c r="I11" s="109"/>
      <c r="J11" s="110"/>
      <c r="K11" s="106"/>
      <c r="L11" s="107"/>
      <c r="M11" s="108"/>
      <c r="N11" s="42"/>
    </row>
    <row r="12" spans="1:17" s="9" customFormat="1" ht="8.1" customHeight="1" x14ac:dyDescent="0.2">
      <c r="C12" s="42"/>
      <c r="D12" s="45"/>
      <c r="E12" s="45"/>
      <c r="F12" s="44"/>
      <c r="G12" s="44"/>
      <c r="H12" s="44"/>
      <c r="I12" s="44"/>
      <c r="J12" s="44"/>
      <c r="K12" s="43"/>
      <c r="L12" s="43"/>
      <c r="M12" s="43"/>
      <c r="N12" s="42"/>
    </row>
    <row r="13" spans="1:17" s="9" customFormat="1" ht="42" customHeight="1" x14ac:dyDescent="0.25">
      <c r="C13" s="42"/>
      <c r="D13" s="105" t="s">
        <v>95</v>
      </c>
      <c r="E13" s="105"/>
      <c r="F13" s="105"/>
      <c r="G13" s="105"/>
      <c r="H13" s="105"/>
      <c r="I13" s="105"/>
      <c r="J13" s="105"/>
      <c r="K13" s="105"/>
      <c r="L13" s="105"/>
      <c r="M13" s="105"/>
      <c r="N13" s="42"/>
    </row>
    <row r="14" spans="1:17" s="9" customFormat="1" ht="4.5" customHeight="1" thickBot="1" x14ac:dyDescent="0.3">
      <c r="C14" s="37"/>
      <c r="D14" s="41"/>
      <c r="E14" s="41"/>
      <c r="F14" s="41"/>
      <c r="G14" s="41"/>
      <c r="H14" s="41"/>
      <c r="I14" s="41"/>
      <c r="J14" s="41"/>
      <c r="K14" s="40"/>
      <c r="L14" s="39"/>
      <c r="M14" s="38"/>
      <c r="N14" s="37"/>
    </row>
    <row r="15" spans="1:17" s="9" customFormat="1" ht="15" customHeight="1" thickTop="1" x14ac:dyDescent="0.25">
      <c r="C15" s="36"/>
      <c r="D15" s="4"/>
      <c r="E15" s="4"/>
      <c r="F15" s="4"/>
      <c r="G15" s="4"/>
      <c r="H15" s="4"/>
      <c r="I15" s="4"/>
      <c r="J15" s="4"/>
      <c r="K15" s="35"/>
      <c r="L15" s="3"/>
      <c r="M15" s="34"/>
    </row>
    <row r="16" spans="1:17" s="8" customFormat="1" ht="20.100000000000001" customHeight="1" x14ac:dyDescent="0.2">
      <c r="D16" s="100" t="s">
        <v>69</v>
      </c>
      <c r="E16" s="100"/>
      <c r="F16" s="100"/>
      <c r="G16" s="100"/>
      <c r="H16" s="100"/>
      <c r="I16" s="100"/>
      <c r="J16" s="100"/>
      <c r="K16" s="100"/>
      <c r="L16" s="100"/>
      <c r="M16" s="100"/>
    </row>
    <row r="17" spans="1:13" s="8" customFormat="1" ht="9" customHeight="1" x14ac:dyDescent="0.2"/>
    <row r="18" spans="1:13" s="8" customFormat="1" ht="18" customHeight="1" x14ac:dyDescent="0.2">
      <c r="D18" s="99" t="s">
        <v>99</v>
      </c>
      <c r="E18" s="99"/>
      <c r="F18" s="99"/>
      <c r="G18" s="99"/>
      <c r="H18" s="99"/>
      <c r="I18" s="99"/>
      <c r="J18" s="99"/>
      <c r="K18" s="99"/>
      <c r="L18" s="99"/>
      <c r="M18" s="99"/>
    </row>
    <row r="19" spans="1:13" s="8" customFormat="1" ht="149.44999999999999" customHeight="1" x14ac:dyDescent="0.2">
      <c r="D19" s="76" t="s">
        <v>100</v>
      </c>
      <c r="E19" s="77"/>
      <c r="F19" s="77"/>
      <c r="G19" s="77"/>
      <c r="H19" s="77"/>
      <c r="I19" s="77"/>
      <c r="J19" s="77"/>
      <c r="K19" s="77"/>
      <c r="L19" s="77"/>
      <c r="M19" s="78"/>
    </row>
    <row r="20" spans="1:13" s="8" customFormat="1" ht="3.95" customHeight="1" x14ac:dyDescent="0.2"/>
    <row r="21" spans="1:13" s="9" customFormat="1" ht="18" customHeight="1" x14ac:dyDescent="0.25">
      <c r="A21" s="56" t="s">
        <v>102</v>
      </c>
      <c r="B21" s="56" t="s">
        <v>103</v>
      </c>
      <c r="D21" s="18" t="s">
        <v>30</v>
      </c>
      <c r="E21" s="18" t="s">
        <v>55</v>
      </c>
      <c r="F21" s="12" t="s">
        <v>68</v>
      </c>
      <c r="G21" s="12" t="s">
        <v>54</v>
      </c>
      <c r="H21" s="12" t="s">
        <v>67</v>
      </c>
      <c r="I21" s="33" t="s">
        <v>66</v>
      </c>
      <c r="J21" s="12" t="s">
        <v>65</v>
      </c>
      <c r="K21" s="12" t="s">
        <v>64</v>
      </c>
      <c r="L21" s="12" t="s">
        <v>63</v>
      </c>
      <c r="M21" s="12" t="s">
        <v>39</v>
      </c>
    </row>
    <row r="22" spans="1:13" s="9" customFormat="1" ht="18" customHeight="1" thickBot="1" x14ac:dyDescent="0.3">
      <c r="A22" s="69">
        <v>1</v>
      </c>
      <c r="B22" s="47" t="b">
        <v>0</v>
      </c>
      <c r="D22" s="17"/>
      <c r="E22" s="17"/>
      <c r="F22" s="21"/>
      <c r="G22" s="21"/>
      <c r="H22" s="29"/>
      <c r="I22" s="32" t="str">
        <f>IF(SUM(I24:L24)&gt;0,SUM(I24:L24)/COUNTIF(I24:L24,"&gt;=0"),"")</f>
        <v/>
      </c>
      <c r="J22" s="31"/>
      <c r="K22" s="30" t="str">
        <f>IFERROR(IF(AND($F22&lt;&gt;"",$G22&lt;&gt;"",$F22&lt;$G22,$J22&lt;&gt;"",VALUE($H22)&gt;0,$H22&lt;&gt;""),ROUNDUP((($G22-MAX($F22,"1/1/"&amp;YEAR($G22)))/7)/(52/$H22),0)+IF($B$22=TRUE,1,0),""),"")</f>
        <v/>
      </c>
      <c r="L22" s="14" t="str">
        <f>IFERROR(IF($K22&lt;&gt;"",$J22/$K22,""),"")</f>
        <v/>
      </c>
      <c r="M22" s="111" t="str">
        <f>IFERROR(IF(AND(L22&lt;&gt;"",I22&lt;&gt;"",H22&lt;&gt;""),MAX(L22,I22)*H22,""),"")</f>
        <v/>
      </c>
    </row>
    <row r="23" spans="1:13" s="9" customFormat="1" ht="18" customHeight="1" x14ac:dyDescent="0.25">
      <c r="A23" s="69">
        <v>2</v>
      </c>
      <c r="B23" s="47" t="b">
        <v>0</v>
      </c>
      <c r="D23" s="25"/>
      <c r="E23" s="25"/>
      <c r="F23" s="25"/>
      <c r="G23" s="25"/>
      <c r="H23" s="24" t="s">
        <v>62</v>
      </c>
      <c r="I23" s="23" t="s">
        <v>61</v>
      </c>
      <c r="J23" s="23" t="s">
        <v>60</v>
      </c>
      <c r="K23" s="23" t="s">
        <v>59</v>
      </c>
      <c r="L23" s="23" t="s">
        <v>58</v>
      </c>
      <c r="M23" s="112"/>
    </row>
    <row r="24" spans="1:13" s="9" customFormat="1" ht="18" customHeight="1" x14ac:dyDescent="0.25">
      <c r="A24" s="69">
        <v>3</v>
      </c>
      <c r="B24" s="47" t="b">
        <v>0</v>
      </c>
      <c r="H24" s="22" t="s">
        <v>57</v>
      </c>
      <c r="I24" s="13"/>
      <c r="J24" s="13"/>
      <c r="K24" s="13"/>
      <c r="L24" s="13"/>
      <c r="M24" s="113"/>
    </row>
    <row r="25" spans="1:13" s="9" customFormat="1" ht="18" customHeight="1" x14ac:dyDescent="0.25">
      <c r="A25" s="69">
        <v>4</v>
      </c>
      <c r="B25" s="47" t="b">
        <v>0</v>
      </c>
    </row>
    <row r="26" spans="1:13" s="9" customFormat="1" ht="18" customHeight="1" x14ac:dyDescent="0.25">
      <c r="D26" s="18" t="s">
        <v>30</v>
      </c>
      <c r="E26" s="18" t="s">
        <v>55</v>
      </c>
      <c r="F26" s="12" t="s">
        <v>68</v>
      </c>
      <c r="G26" s="12" t="s">
        <v>54</v>
      </c>
      <c r="H26" s="12" t="s">
        <v>67</v>
      </c>
      <c r="I26" s="12" t="s">
        <v>66</v>
      </c>
      <c r="J26" s="12" t="s">
        <v>65</v>
      </c>
      <c r="K26" s="12" t="s">
        <v>64</v>
      </c>
      <c r="L26" s="12" t="s">
        <v>63</v>
      </c>
      <c r="M26" s="12" t="s">
        <v>39</v>
      </c>
    </row>
    <row r="27" spans="1:13" s="9" customFormat="1" ht="18" customHeight="1" thickBot="1" x14ac:dyDescent="0.3">
      <c r="D27" s="17"/>
      <c r="E27" s="17"/>
      <c r="F27" s="21"/>
      <c r="G27" s="21"/>
      <c r="H27" s="29"/>
      <c r="I27" s="28" t="str">
        <f>IF(SUM(I29:L29)&gt;0,SUM(I29:L29)/COUNTIF(I29:L29,"&gt;=0"),"")</f>
        <v/>
      </c>
      <c r="J27" s="27"/>
      <c r="K27" s="30" t="str">
        <f>IFERROR(IF(AND($F27&lt;&gt;"",$G27&lt;&gt;"",$F27&lt;$G27,$J27&lt;&gt;"",VALUE($H27)&gt;0,$H27&lt;&gt;""),ROUNDUP((($G27-MAX($F27,"1/1/"&amp;YEAR($G27)))/7)/(52/$H27),0)+IF($B$23=TRUE,1,0),""),"")</f>
        <v/>
      </c>
      <c r="L27" s="26" t="str">
        <f>IFERROR(IF($K27&lt;&gt;"",$J27/$K27,""),"")</f>
        <v/>
      </c>
      <c r="M27" s="114" t="str">
        <f>IFERROR(IF(AND(L27&lt;&gt;"",I27&lt;&gt;"",H27&lt;&gt;""),MAX(L27,I27)*H27,""),"")</f>
        <v/>
      </c>
    </row>
    <row r="28" spans="1:13" s="9" customFormat="1" ht="18" customHeight="1" x14ac:dyDescent="0.25">
      <c r="D28" s="25"/>
      <c r="E28" s="25"/>
      <c r="F28" s="25"/>
      <c r="G28" s="25"/>
      <c r="H28" s="24" t="s">
        <v>62</v>
      </c>
      <c r="I28" s="23" t="s">
        <v>61</v>
      </c>
      <c r="J28" s="23" t="s">
        <v>60</v>
      </c>
      <c r="K28" s="23" t="s">
        <v>59</v>
      </c>
      <c r="L28" s="23" t="s">
        <v>58</v>
      </c>
      <c r="M28" s="114"/>
    </row>
    <row r="29" spans="1:13" s="9" customFormat="1" ht="18" customHeight="1" x14ac:dyDescent="0.25">
      <c r="H29" s="22" t="s">
        <v>57</v>
      </c>
      <c r="I29" s="13"/>
      <c r="J29" s="13"/>
      <c r="K29" s="13"/>
      <c r="L29" s="13"/>
      <c r="M29" s="115"/>
    </row>
    <row r="30" spans="1:13" s="9" customFormat="1" ht="18" customHeight="1" x14ac:dyDescent="0.25"/>
    <row r="31" spans="1:13" s="9" customFormat="1" ht="18" customHeight="1" x14ac:dyDescent="0.25">
      <c r="D31" s="18" t="s">
        <v>30</v>
      </c>
      <c r="E31" s="18" t="s">
        <v>55</v>
      </c>
      <c r="F31" s="12" t="s">
        <v>68</v>
      </c>
      <c r="G31" s="12" t="s">
        <v>54</v>
      </c>
      <c r="H31" s="12" t="s">
        <v>67</v>
      </c>
      <c r="I31" s="12" t="s">
        <v>66</v>
      </c>
      <c r="J31" s="12" t="s">
        <v>65</v>
      </c>
      <c r="K31" s="12" t="s">
        <v>64</v>
      </c>
      <c r="L31" s="12" t="s">
        <v>63</v>
      </c>
      <c r="M31" s="12" t="s">
        <v>39</v>
      </c>
    </row>
    <row r="32" spans="1:13" s="9" customFormat="1" ht="18" customHeight="1" thickBot="1" x14ac:dyDescent="0.3">
      <c r="D32" s="17"/>
      <c r="E32" s="17"/>
      <c r="F32" s="21"/>
      <c r="G32" s="21"/>
      <c r="H32" s="29"/>
      <c r="I32" s="28" t="str">
        <f>IF(SUM(I34:L34)&gt;0,SUM(I34:L34)/COUNTIF(I34:L34,"&gt;=0"),"")</f>
        <v/>
      </c>
      <c r="J32" s="27"/>
      <c r="K32" s="30" t="str">
        <f>IFERROR(IF(AND($F32&lt;&gt;"",$G32&lt;&gt;"",$F32&lt;$G32,$J32&lt;&gt;"",VALUE($H32)&gt;0,$H32&lt;&gt;""),ROUNDUP((($G32-MAX($F32,"1/1/"&amp;YEAR($G32)))/7)/(52/$H32),0)+IF($B$24=TRUE,1,0),""),"")</f>
        <v/>
      </c>
      <c r="L32" s="26" t="str">
        <f>IFERROR(IF($K32&lt;&gt;"",$J32/$K32,""),"")</f>
        <v/>
      </c>
      <c r="M32" s="111" t="str">
        <f>IFERROR(IF(AND(L32&lt;&gt;"",I32&lt;&gt;"",H32&lt;&gt;""),MAX(L32,I32)*H32,""),"")</f>
        <v/>
      </c>
    </row>
    <row r="33" spans="4:13" s="9" customFormat="1" ht="18" customHeight="1" x14ac:dyDescent="0.25">
      <c r="D33" s="25"/>
      <c r="E33" s="25"/>
      <c r="F33" s="25"/>
      <c r="G33" s="25"/>
      <c r="H33" s="24" t="s">
        <v>62</v>
      </c>
      <c r="I33" s="23" t="s">
        <v>61</v>
      </c>
      <c r="J33" s="23" t="s">
        <v>60</v>
      </c>
      <c r="K33" s="23" t="s">
        <v>59</v>
      </c>
      <c r="L33" s="23" t="s">
        <v>58</v>
      </c>
      <c r="M33" s="114"/>
    </row>
    <row r="34" spans="4:13" s="9" customFormat="1" ht="18" customHeight="1" x14ac:dyDescent="0.25">
      <c r="H34" s="22" t="s">
        <v>57</v>
      </c>
      <c r="I34" s="13"/>
      <c r="J34" s="13"/>
      <c r="K34" s="13"/>
      <c r="L34" s="13"/>
      <c r="M34" s="115"/>
    </row>
    <row r="35" spans="4:13" s="9" customFormat="1" ht="18" customHeight="1" x14ac:dyDescent="0.25"/>
    <row r="36" spans="4:13" s="9" customFormat="1" ht="18" customHeight="1" x14ac:dyDescent="0.25">
      <c r="D36" s="18" t="s">
        <v>30</v>
      </c>
      <c r="E36" s="18" t="s">
        <v>55</v>
      </c>
      <c r="F36" s="12" t="s">
        <v>68</v>
      </c>
      <c r="G36" s="12" t="s">
        <v>54</v>
      </c>
      <c r="H36" s="12" t="s">
        <v>67</v>
      </c>
      <c r="I36" s="12" t="s">
        <v>66</v>
      </c>
      <c r="J36" s="12" t="s">
        <v>65</v>
      </c>
      <c r="K36" s="12" t="s">
        <v>64</v>
      </c>
      <c r="L36" s="12" t="s">
        <v>63</v>
      </c>
      <c r="M36" s="12" t="s">
        <v>39</v>
      </c>
    </row>
    <row r="37" spans="4:13" s="9" customFormat="1" ht="18" customHeight="1" thickBot="1" x14ac:dyDescent="0.3">
      <c r="D37" s="17"/>
      <c r="E37" s="17"/>
      <c r="F37" s="21"/>
      <c r="G37" s="21"/>
      <c r="H37" s="29"/>
      <c r="I37" s="28" t="str">
        <f>IF(SUM(I39:L39)&gt;0,SUM(I39:L39)/COUNTIF(I39:L39,"&gt;=0"),"")</f>
        <v/>
      </c>
      <c r="J37" s="27"/>
      <c r="K37" s="30" t="str">
        <f>IFERROR(IF(AND($F37&lt;&gt;"",$G37&lt;&gt;"",$F37&lt;$G37,$J37&lt;&gt;"",VALUE($H37)&gt;0,$H37&lt;&gt;""),ROUNDUP((($G37-MAX($F37,"1/1/"&amp;YEAR($G37)))/7)/(52/$H37),0)+IF($B$25=TRUE,1,0),""),"")</f>
        <v/>
      </c>
      <c r="L37" s="26" t="str">
        <f>IFERROR(IF($K37&lt;&gt;"",$J37/$K37,""),"")</f>
        <v/>
      </c>
      <c r="M37" s="111" t="str">
        <f>IFERROR(IF(AND(L37&lt;&gt;"",I37&lt;&gt;"",H37&lt;&gt;""),MAX(L37,I37)*H37,""),"")</f>
        <v/>
      </c>
    </row>
    <row r="38" spans="4:13" s="9" customFormat="1" ht="18" customHeight="1" x14ac:dyDescent="0.25">
      <c r="D38" s="25"/>
      <c r="E38" s="25"/>
      <c r="F38" s="25"/>
      <c r="G38" s="25"/>
      <c r="H38" s="24" t="s">
        <v>62</v>
      </c>
      <c r="I38" s="23" t="s">
        <v>61</v>
      </c>
      <c r="J38" s="23" t="s">
        <v>60</v>
      </c>
      <c r="K38" s="23" t="s">
        <v>59</v>
      </c>
      <c r="L38" s="23" t="s">
        <v>58</v>
      </c>
      <c r="M38" s="114"/>
    </row>
    <row r="39" spans="4:13" s="9" customFormat="1" ht="18" customHeight="1" x14ac:dyDescent="0.25">
      <c r="H39" s="22" t="s">
        <v>57</v>
      </c>
      <c r="I39" s="13"/>
      <c r="J39" s="13"/>
      <c r="K39" s="13"/>
      <c r="L39" s="13"/>
      <c r="M39" s="115"/>
    </row>
    <row r="40" spans="4:13" s="9" customFormat="1" ht="18" customHeight="1" x14ac:dyDescent="0.25"/>
    <row r="41" spans="4:13" s="9" customFormat="1" ht="18" customHeight="1" x14ac:dyDescent="0.25">
      <c r="D41" s="75" t="s">
        <v>101</v>
      </c>
      <c r="E41" s="75"/>
      <c r="F41" s="75"/>
      <c r="G41" s="75"/>
      <c r="H41" s="75"/>
      <c r="I41" s="75"/>
      <c r="J41" s="75"/>
      <c r="K41" s="75"/>
      <c r="L41" s="75"/>
      <c r="M41" s="10">
        <f>SUM(M22,M27,M32,M37)</f>
        <v>0</v>
      </c>
    </row>
    <row r="42" spans="4:13" s="8" customFormat="1" ht="21.95" customHeight="1" x14ac:dyDescent="0.2"/>
    <row r="43" spans="4:13" s="8" customFormat="1" ht="21.95" customHeight="1" x14ac:dyDescent="0.2">
      <c r="D43" s="99" t="s">
        <v>104</v>
      </c>
      <c r="E43" s="99"/>
      <c r="F43" s="99"/>
      <c r="G43" s="99"/>
      <c r="H43" s="99"/>
      <c r="I43" s="99"/>
      <c r="J43" s="99"/>
      <c r="K43" s="99"/>
      <c r="L43" s="99"/>
      <c r="M43" s="99"/>
    </row>
    <row r="44" spans="4:13" s="8" customFormat="1" ht="162" customHeight="1" x14ac:dyDescent="0.2">
      <c r="D44" s="76" t="s">
        <v>119</v>
      </c>
      <c r="E44" s="77"/>
      <c r="F44" s="77"/>
      <c r="G44" s="77"/>
      <c r="H44" s="77"/>
      <c r="I44" s="77"/>
      <c r="J44" s="77"/>
      <c r="K44" s="77"/>
      <c r="L44" s="77"/>
      <c r="M44" s="78"/>
    </row>
    <row r="45" spans="4:13" s="8" customFormat="1" ht="3.95" customHeight="1" x14ac:dyDescent="0.2"/>
    <row r="46" spans="4:13" s="8" customFormat="1" ht="18" customHeight="1" x14ac:dyDescent="0.2">
      <c r="D46" s="67" t="s">
        <v>30</v>
      </c>
      <c r="E46" s="67" t="s">
        <v>55</v>
      </c>
      <c r="F46" s="94" t="s">
        <v>105</v>
      </c>
      <c r="G46" s="94"/>
      <c r="H46" s="12" t="s">
        <v>106</v>
      </c>
      <c r="I46" s="94" t="s">
        <v>107</v>
      </c>
      <c r="J46" s="94"/>
      <c r="K46" s="94" t="s">
        <v>108</v>
      </c>
      <c r="L46" s="94"/>
      <c r="M46" s="12" t="s">
        <v>39</v>
      </c>
    </row>
    <row r="47" spans="4:13" s="8" customFormat="1" ht="18" customHeight="1" x14ac:dyDescent="0.2">
      <c r="D47" s="66"/>
      <c r="E47" s="66"/>
      <c r="F47" s="95"/>
      <c r="G47" s="95"/>
      <c r="H47" s="47"/>
      <c r="I47" s="96"/>
      <c r="J47" s="96"/>
      <c r="K47" s="97" t="str">
        <f>IF(H47=RANGE_LOOKUP_VOE_PYMT_FREQ_HOURLY,
IF(AND(F47&lt;&gt;"",I47&lt;&gt;""),F47*I47*52,""),
IF(AND(F47&lt;&gt;"",H47&lt;&gt;""),F47*VLOOKUP(H47,'$DB.LOOKUP.ICW'!L:M,2,FALSE),""))</f>
        <v/>
      </c>
      <c r="L47" s="97"/>
      <c r="M47" s="98" t="str">
        <f>IF(AND(K47&lt;&gt;"",I49&lt;&gt;""),SUM(K49,K51),"")</f>
        <v/>
      </c>
    </row>
    <row r="48" spans="4:13" s="8" customFormat="1" ht="18" customHeight="1" x14ac:dyDescent="0.2">
      <c r="D48" s="67" t="s">
        <v>109</v>
      </c>
      <c r="E48" s="67" t="s">
        <v>110</v>
      </c>
      <c r="F48" s="94" t="s">
        <v>111</v>
      </c>
      <c r="G48" s="94"/>
      <c r="H48" s="12" t="s">
        <v>112</v>
      </c>
      <c r="I48" s="94" t="s">
        <v>63</v>
      </c>
      <c r="J48" s="94"/>
      <c r="K48" s="94" t="s">
        <v>113</v>
      </c>
      <c r="L48" s="94"/>
      <c r="M48" s="98"/>
    </row>
    <row r="49" spans="4:13" s="8" customFormat="1" ht="18" customHeight="1" x14ac:dyDescent="0.2">
      <c r="D49" s="68"/>
      <c r="E49" s="68"/>
      <c r="F49" s="95"/>
      <c r="G49" s="95"/>
      <c r="H49" s="70" t="str">
        <f>IF(AND(D49&lt;&gt;"",E49&lt;&gt;""),ROUNDUP(((E49-MAX(D49,"1/1/"&amp;YEAR(E49)))/7),0),"")</f>
        <v/>
      </c>
      <c r="I49" s="97" t="str">
        <f>IF(AND(F49&lt;&gt;"",H49&lt;&gt;""),(F49/H49)*52,"")</f>
        <v/>
      </c>
      <c r="J49" s="97"/>
      <c r="K49" s="97" t="str">
        <f>IF(OR(K47&lt;&gt;"",I49&lt;&gt;""),MAX(K47,I49),"")</f>
        <v/>
      </c>
      <c r="L49" s="97"/>
      <c r="M49" s="98"/>
    </row>
    <row r="50" spans="4:13" s="8" customFormat="1" ht="18" customHeight="1" x14ac:dyDescent="0.2">
      <c r="F50" s="94" t="s">
        <v>114</v>
      </c>
      <c r="G50" s="94"/>
      <c r="H50" s="12" t="s">
        <v>115</v>
      </c>
      <c r="I50" s="94" t="s">
        <v>116</v>
      </c>
      <c r="J50" s="94"/>
      <c r="K50" s="94" t="s">
        <v>117</v>
      </c>
      <c r="L50" s="94"/>
      <c r="M50" s="98"/>
    </row>
    <row r="51" spans="4:13" s="8" customFormat="1" ht="18" customHeight="1" x14ac:dyDescent="0.2">
      <c r="F51" s="95"/>
      <c r="G51" s="95"/>
      <c r="H51" s="13"/>
      <c r="I51" s="95"/>
      <c r="J51" s="95"/>
      <c r="K51" s="97" t="str">
        <f>IF(H49&lt;&gt;"",(SUM(F51:J51)/H49)*52,"")</f>
        <v/>
      </c>
      <c r="L51" s="97"/>
      <c r="M51" s="98"/>
    </row>
    <row r="52" spans="4:13" s="8" customFormat="1" ht="18" customHeight="1" x14ac:dyDescent="0.2"/>
    <row r="53" spans="4:13" s="8" customFormat="1" ht="18" customHeight="1" x14ac:dyDescent="0.2">
      <c r="D53" s="67" t="s">
        <v>30</v>
      </c>
      <c r="E53" s="67" t="s">
        <v>55</v>
      </c>
      <c r="F53" s="94" t="s">
        <v>105</v>
      </c>
      <c r="G53" s="94"/>
      <c r="H53" s="12" t="s">
        <v>106</v>
      </c>
      <c r="I53" s="94" t="s">
        <v>107</v>
      </c>
      <c r="J53" s="94"/>
      <c r="K53" s="94" t="s">
        <v>108</v>
      </c>
      <c r="L53" s="94"/>
      <c r="M53" s="12" t="s">
        <v>39</v>
      </c>
    </row>
    <row r="54" spans="4:13" s="8" customFormat="1" ht="18" customHeight="1" x14ac:dyDescent="0.2">
      <c r="D54" s="66"/>
      <c r="E54" s="66"/>
      <c r="F54" s="95"/>
      <c r="G54" s="95"/>
      <c r="H54" s="47"/>
      <c r="I54" s="96"/>
      <c r="J54" s="96"/>
      <c r="K54" s="97" t="str">
        <f>IF(H54=RANGE_LOOKUP_VOE_PYMT_FREQ_HOURLY,
IF(AND(F54&lt;&gt;"",I54&lt;&gt;""),F54*I54*52,""),
IF(AND(F54&lt;&gt;"",H54&lt;&gt;""),F54*VLOOKUP(H54,'$DB.LOOKUP.ICW'!L:M,2,FALSE),""))</f>
        <v/>
      </c>
      <c r="L54" s="97"/>
      <c r="M54" s="98" t="str">
        <f>IF(AND(K54&lt;&gt;"",I56&lt;&gt;""),SUM(K56,K58),"")</f>
        <v/>
      </c>
    </row>
    <row r="55" spans="4:13" s="8" customFormat="1" ht="18" customHeight="1" x14ac:dyDescent="0.2">
      <c r="D55" s="67" t="s">
        <v>109</v>
      </c>
      <c r="E55" s="67" t="s">
        <v>110</v>
      </c>
      <c r="F55" s="94" t="s">
        <v>111</v>
      </c>
      <c r="G55" s="94"/>
      <c r="H55" s="12" t="s">
        <v>112</v>
      </c>
      <c r="I55" s="94" t="s">
        <v>63</v>
      </c>
      <c r="J55" s="94"/>
      <c r="K55" s="94" t="s">
        <v>113</v>
      </c>
      <c r="L55" s="94"/>
      <c r="M55" s="98"/>
    </row>
    <row r="56" spans="4:13" s="8" customFormat="1" ht="18" customHeight="1" x14ac:dyDescent="0.2">
      <c r="D56" s="68"/>
      <c r="E56" s="68"/>
      <c r="F56" s="95"/>
      <c r="G56" s="95"/>
      <c r="H56" s="70" t="str">
        <f>IF(AND(D56&lt;&gt;"",E56&lt;&gt;""),ROUNDUP(((E56-MAX(D56,"1/1/"&amp;YEAR(E56)))/7),0),"")</f>
        <v/>
      </c>
      <c r="I56" s="97" t="str">
        <f>IF(AND(F56&lt;&gt;"",H56&lt;&gt;""),(F56/H56)*52,"")</f>
        <v/>
      </c>
      <c r="J56" s="97"/>
      <c r="K56" s="97" t="str">
        <f>IF(OR(K54&lt;&gt;"",I56&lt;&gt;""),MAX(K54,I56),"")</f>
        <v/>
      </c>
      <c r="L56" s="97"/>
      <c r="M56" s="98"/>
    </row>
    <row r="57" spans="4:13" s="8" customFormat="1" ht="18" customHeight="1" x14ac:dyDescent="0.2">
      <c r="F57" s="94" t="s">
        <v>114</v>
      </c>
      <c r="G57" s="94"/>
      <c r="H57" s="12" t="s">
        <v>115</v>
      </c>
      <c r="I57" s="94" t="s">
        <v>116</v>
      </c>
      <c r="J57" s="94"/>
      <c r="K57" s="94" t="s">
        <v>117</v>
      </c>
      <c r="L57" s="94"/>
      <c r="M57" s="98"/>
    </row>
    <row r="58" spans="4:13" s="8" customFormat="1" ht="18" customHeight="1" x14ac:dyDescent="0.2">
      <c r="F58" s="95"/>
      <c r="G58" s="95"/>
      <c r="H58" s="13"/>
      <c r="I58" s="95"/>
      <c r="J58" s="95"/>
      <c r="K58" s="97" t="str">
        <f>IF(H56&lt;&gt;"",(SUM(F58:J58)/H56)*52,"")</f>
        <v/>
      </c>
      <c r="L58" s="97"/>
      <c r="M58" s="98"/>
    </row>
    <row r="59" spans="4:13" s="8" customFormat="1" ht="18" customHeight="1" x14ac:dyDescent="0.2"/>
    <row r="60" spans="4:13" s="8" customFormat="1" ht="18" customHeight="1" x14ac:dyDescent="0.2">
      <c r="D60" s="67" t="s">
        <v>30</v>
      </c>
      <c r="E60" s="67" t="s">
        <v>55</v>
      </c>
      <c r="F60" s="94" t="s">
        <v>105</v>
      </c>
      <c r="G60" s="94"/>
      <c r="H60" s="12" t="s">
        <v>106</v>
      </c>
      <c r="I60" s="94" t="s">
        <v>107</v>
      </c>
      <c r="J60" s="94"/>
      <c r="K60" s="94" t="s">
        <v>108</v>
      </c>
      <c r="L60" s="94"/>
      <c r="M60" s="12" t="s">
        <v>39</v>
      </c>
    </row>
    <row r="61" spans="4:13" s="8" customFormat="1" ht="18" customHeight="1" x14ac:dyDescent="0.2">
      <c r="D61" s="66"/>
      <c r="E61" s="66"/>
      <c r="F61" s="95"/>
      <c r="G61" s="95"/>
      <c r="H61" s="47"/>
      <c r="I61" s="96"/>
      <c r="J61" s="96"/>
      <c r="K61" s="97" t="str">
        <f>IF(H61=RANGE_LOOKUP_VOE_PYMT_FREQ_HOURLY,
IF(AND(F61&lt;&gt;"",I61&lt;&gt;""),F61*I61*52,""),
IF(AND(F61&lt;&gt;"",H61&lt;&gt;""),F61*VLOOKUP(H61,'$DB.LOOKUP.ICW'!L:M,2,FALSE),""))</f>
        <v/>
      </c>
      <c r="L61" s="97"/>
      <c r="M61" s="98" t="str">
        <f>IF(AND(K61&lt;&gt;"",I63&lt;&gt;""),SUM(K63,K65),"")</f>
        <v/>
      </c>
    </row>
    <row r="62" spans="4:13" s="8" customFormat="1" ht="18" customHeight="1" x14ac:dyDescent="0.2">
      <c r="D62" s="67" t="s">
        <v>109</v>
      </c>
      <c r="E62" s="67" t="s">
        <v>110</v>
      </c>
      <c r="F62" s="94" t="s">
        <v>111</v>
      </c>
      <c r="G62" s="94"/>
      <c r="H62" s="12" t="s">
        <v>112</v>
      </c>
      <c r="I62" s="94" t="s">
        <v>63</v>
      </c>
      <c r="J62" s="94"/>
      <c r="K62" s="94" t="s">
        <v>113</v>
      </c>
      <c r="L62" s="94"/>
      <c r="M62" s="98"/>
    </row>
    <row r="63" spans="4:13" s="8" customFormat="1" ht="18" customHeight="1" x14ac:dyDescent="0.2">
      <c r="D63" s="68"/>
      <c r="E63" s="68"/>
      <c r="F63" s="95"/>
      <c r="G63" s="95"/>
      <c r="H63" s="70" t="str">
        <f>IF(AND(D63&lt;&gt;"",E63&lt;&gt;""),ROUNDUP(((E63-MAX(D63,"1/1/"&amp;YEAR(E63)))/7),0),"")</f>
        <v/>
      </c>
      <c r="I63" s="97" t="str">
        <f>IF(AND(F63&lt;&gt;"",H63&lt;&gt;""),(F63/H63)*52,"")</f>
        <v/>
      </c>
      <c r="J63" s="97"/>
      <c r="K63" s="97" t="str">
        <f>IF(OR(K61&lt;&gt;"",I63&lt;&gt;""),MAX(K61,I63),"")</f>
        <v/>
      </c>
      <c r="L63" s="97"/>
      <c r="M63" s="98"/>
    </row>
    <row r="64" spans="4:13" s="8" customFormat="1" ht="18" customHeight="1" x14ac:dyDescent="0.2">
      <c r="F64" s="94" t="s">
        <v>114</v>
      </c>
      <c r="G64" s="94"/>
      <c r="H64" s="12" t="s">
        <v>115</v>
      </c>
      <c r="I64" s="94" t="s">
        <v>116</v>
      </c>
      <c r="J64" s="94"/>
      <c r="K64" s="94" t="s">
        <v>117</v>
      </c>
      <c r="L64" s="94"/>
      <c r="M64" s="98"/>
    </row>
    <row r="65" spans="4:13" s="8" customFormat="1" ht="18" customHeight="1" x14ac:dyDescent="0.2">
      <c r="F65" s="95"/>
      <c r="G65" s="95"/>
      <c r="H65" s="13"/>
      <c r="I65" s="95"/>
      <c r="J65" s="95"/>
      <c r="K65" s="97" t="str">
        <f>IF(H63&lt;&gt;"",(SUM(F65:J65)/H63)*52,"")</f>
        <v/>
      </c>
      <c r="L65" s="97"/>
      <c r="M65" s="98"/>
    </row>
    <row r="66" spans="4:13" s="8" customFormat="1" ht="18" customHeight="1" x14ac:dyDescent="0.2"/>
    <row r="67" spans="4:13" s="8" customFormat="1" ht="18" customHeight="1" x14ac:dyDescent="0.2">
      <c r="D67" s="67" t="s">
        <v>30</v>
      </c>
      <c r="E67" s="67" t="s">
        <v>55</v>
      </c>
      <c r="F67" s="94" t="s">
        <v>105</v>
      </c>
      <c r="G67" s="94"/>
      <c r="H67" s="12" t="s">
        <v>106</v>
      </c>
      <c r="I67" s="94" t="s">
        <v>107</v>
      </c>
      <c r="J67" s="94"/>
      <c r="K67" s="94" t="s">
        <v>108</v>
      </c>
      <c r="L67" s="94"/>
      <c r="M67" s="12" t="s">
        <v>39</v>
      </c>
    </row>
    <row r="68" spans="4:13" s="8" customFormat="1" ht="18" customHeight="1" x14ac:dyDescent="0.2">
      <c r="D68" s="66"/>
      <c r="E68" s="66"/>
      <c r="F68" s="95"/>
      <c r="G68" s="95"/>
      <c r="H68" s="47"/>
      <c r="I68" s="96"/>
      <c r="J68" s="96"/>
      <c r="K68" s="97" t="str">
        <f>IF(H68=RANGE_LOOKUP_VOE_PYMT_FREQ_HOURLY,
IF(AND(F68&lt;&gt;"",I68&lt;&gt;""),F68*I68*52,""),
IF(AND(F68&lt;&gt;"",H68&lt;&gt;""),F68*VLOOKUP(H68,'$DB.LOOKUP.ICW'!L:M,2,FALSE),""))</f>
        <v/>
      </c>
      <c r="L68" s="97"/>
      <c r="M68" s="98" t="str">
        <f>IF(AND(K68&lt;&gt;"",I70&lt;&gt;""),SUM(K70,K72),"")</f>
        <v/>
      </c>
    </row>
    <row r="69" spans="4:13" s="8" customFormat="1" ht="18" customHeight="1" x14ac:dyDescent="0.2">
      <c r="D69" s="67" t="s">
        <v>109</v>
      </c>
      <c r="E69" s="67" t="s">
        <v>110</v>
      </c>
      <c r="F69" s="94" t="s">
        <v>111</v>
      </c>
      <c r="G69" s="94"/>
      <c r="H69" s="12" t="s">
        <v>112</v>
      </c>
      <c r="I69" s="94" t="s">
        <v>63</v>
      </c>
      <c r="J69" s="94"/>
      <c r="K69" s="94" t="s">
        <v>113</v>
      </c>
      <c r="L69" s="94"/>
      <c r="M69" s="98"/>
    </row>
    <row r="70" spans="4:13" s="8" customFormat="1" ht="18" customHeight="1" x14ac:dyDescent="0.2">
      <c r="D70" s="68"/>
      <c r="E70" s="68"/>
      <c r="F70" s="95"/>
      <c r="G70" s="95"/>
      <c r="H70" s="70" t="str">
        <f>IF(AND(D70&lt;&gt;"",E70&lt;&gt;""),ROUNDUP(((E70-MAX(D70,"1/1/"&amp;YEAR(E70)))/7),0),"")</f>
        <v/>
      </c>
      <c r="I70" s="97" t="str">
        <f>IF(AND(F70&lt;&gt;"",H70&lt;&gt;""),(F70/H70)*52,"")</f>
        <v/>
      </c>
      <c r="J70" s="97"/>
      <c r="K70" s="97" t="str">
        <f>IF(OR(K68&lt;&gt;"",I70&lt;&gt;""),MAX(K68,I70),"")</f>
        <v/>
      </c>
      <c r="L70" s="97"/>
      <c r="M70" s="98"/>
    </row>
    <row r="71" spans="4:13" s="8" customFormat="1" ht="18" customHeight="1" x14ac:dyDescent="0.2">
      <c r="F71" s="94" t="s">
        <v>114</v>
      </c>
      <c r="G71" s="94"/>
      <c r="H71" s="12" t="s">
        <v>115</v>
      </c>
      <c r="I71" s="94" t="s">
        <v>116</v>
      </c>
      <c r="J71" s="94"/>
      <c r="K71" s="94" t="s">
        <v>117</v>
      </c>
      <c r="L71" s="94"/>
      <c r="M71" s="98"/>
    </row>
    <row r="72" spans="4:13" s="8" customFormat="1" ht="18" customHeight="1" x14ac:dyDescent="0.2">
      <c r="F72" s="95"/>
      <c r="G72" s="95"/>
      <c r="H72" s="13"/>
      <c r="I72" s="95"/>
      <c r="J72" s="95"/>
      <c r="K72" s="97" t="str">
        <f>IF(H70&lt;&gt;"",(SUM(F72:J72)/H70)*52,"")</f>
        <v/>
      </c>
      <c r="L72" s="97"/>
      <c r="M72" s="98"/>
    </row>
    <row r="73" spans="4:13" s="8" customFormat="1" ht="18" customHeight="1" x14ac:dyDescent="0.2"/>
    <row r="74" spans="4:13" s="8" customFormat="1" ht="18" customHeight="1" x14ac:dyDescent="0.2">
      <c r="D74" s="75" t="s">
        <v>118</v>
      </c>
      <c r="E74" s="75"/>
      <c r="F74" s="75"/>
      <c r="G74" s="75"/>
      <c r="H74" s="75"/>
      <c r="I74" s="75"/>
      <c r="J74" s="75"/>
      <c r="K74" s="75"/>
      <c r="L74" s="75"/>
      <c r="M74" s="10">
        <f>SUM(M47,M54,M61,M68)</f>
        <v>0</v>
      </c>
    </row>
    <row r="75" spans="4:13" s="8" customFormat="1" ht="21.95" customHeight="1" x14ac:dyDescent="0.2"/>
    <row r="76" spans="4:13" s="8" customFormat="1" ht="18" customHeight="1" x14ac:dyDescent="0.2">
      <c r="D76" s="99" t="s">
        <v>127</v>
      </c>
      <c r="E76" s="99"/>
      <c r="F76" s="99"/>
      <c r="G76" s="99"/>
      <c r="H76" s="99"/>
      <c r="I76" s="99"/>
      <c r="J76" s="99"/>
      <c r="K76" s="99"/>
      <c r="L76" s="99"/>
      <c r="M76" s="99"/>
    </row>
    <row r="77" spans="4:13" s="8" customFormat="1" ht="117" customHeight="1" x14ac:dyDescent="0.2">
      <c r="D77" s="76" t="s">
        <v>128</v>
      </c>
      <c r="E77" s="77"/>
      <c r="F77" s="77"/>
      <c r="G77" s="77"/>
      <c r="H77" s="77"/>
      <c r="I77" s="77"/>
      <c r="J77" s="77"/>
      <c r="K77" s="77"/>
      <c r="L77" s="77"/>
      <c r="M77" s="78"/>
    </row>
    <row r="78" spans="4:13" s="8" customFormat="1" ht="3.95" customHeight="1" x14ac:dyDescent="0.2"/>
    <row r="79" spans="4:13" s="9" customFormat="1" ht="18" customHeight="1" x14ac:dyDescent="0.25">
      <c r="D79" s="18" t="s">
        <v>30</v>
      </c>
      <c r="E79" s="79" t="s">
        <v>55</v>
      </c>
      <c r="F79" s="79"/>
      <c r="G79" s="79"/>
      <c r="H79" s="79"/>
      <c r="I79" s="79"/>
      <c r="J79" s="79"/>
      <c r="K79" s="79"/>
      <c r="L79" s="12" t="s">
        <v>56</v>
      </c>
      <c r="M79" s="12" t="s">
        <v>39</v>
      </c>
    </row>
    <row r="80" spans="4:13" s="9" customFormat="1" ht="18" customHeight="1" x14ac:dyDescent="0.25">
      <c r="D80" s="17"/>
      <c r="E80" s="84"/>
      <c r="F80" s="85"/>
      <c r="G80" s="85"/>
      <c r="H80" s="85"/>
      <c r="I80" s="85"/>
      <c r="J80" s="85"/>
      <c r="K80" s="86"/>
      <c r="L80" s="21"/>
      <c r="M80" s="13"/>
    </row>
    <row r="81" spans="1:13" s="9" customFormat="1" ht="18" customHeight="1" x14ac:dyDescent="0.25">
      <c r="D81" s="17"/>
      <c r="E81" s="84"/>
      <c r="F81" s="85"/>
      <c r="G81" s="85"/>
      <c r="H81" s="85"/>
      <c r="I81" s="85"/>
      <c r="J81" s="85"/>
      <c r="K81" s="86"/>
      <c r="L81" s="21"/>
      <c r="M81" s="13"/>
    </row>
    <row r="82" spans="1:13" s="9" customFormat="1" ht="18" customHeight="1" x14ac:dyDescent="0.25">
      <c r="D82" s="17"/>
      <c r="E82" s="84"/>
      <c r="F82" s="85"/>
      <c r="G82" s="85"/>
      <c r="H82" s="85"/>
      <c r="I82" s="85"/>
      <c r="J82" s="85"/>
      <c r="K82" s="86"/>
      <c r="L82" s="21"/>
      <c r="M82" s="13"/>
    </row>
    <row r="83" spans="1:13" s="9" customFormat="1" ht="18" customHeight="1" x14ac:dyDescent="0.25">
      <c r="D83" s="17"/>
      <c r="E83" s="84"/>
      <c r="F83" s="85"/>
      <c r="G83" s="85"/>
      <c r="H83" s="85"/>
      <c r="I83" s="85"/>
      <c r="J83" s="85"/>
      <c r="K83" s="86"/>
      <c r="L83" s="21"/>
      <c r="M83" s="13"/>
    </row>
    <row r="84" spans="1:13" s="9" customFormat="1" ht="18" customHeight="1" x14ac:dyDescent="0.25">
      <c r="D84" s="17"/>
      <c r="E84" s="84"/>
      <c r="F84" s="85"/>
      <c r="G84" s="85"/>
      <c r="H84" s="85"/>
      <c r="I84" s="85"/>
      <c r="J84" s="85"/>
      <c r="K84" s="86"/>
      <c r="L84" s="21"/>
      <c r="M84" s="13"/>
    </row>
    <row r="85" spans="1:13" s="9" customFormat="1" ht="18" customHeight="1" x14ac:dyDescent="0.25">
      <c r="D85" s="75" t="s">
        <v>129</v>
      </c>
      <c r="E85" s="75"/>
      <c r="F85" s="75"/>
      <c r="G85" s="75"/>
      <c r="H85" s="75"/>
      <c r="I85" s="75"/>
      <c r="J85" s="75"/>
      <c r="K85" s="75"/>
      <c r="L85" s="75"/>
      <c r="M85" s="10">
        <f>SUM(M80:M84)</f>
        <v>0</v>
      </c>
    </row>
    <row r="86" spans="1:13" s="8" customFormat="1" ht="21.95" customHeight="1" x14ac:dyDescent="0.2"/>
    <row r="87" spans="1:13" s="8" customFormat="1" ht="18" customHeight="1" x14ac:dyDescent="0.2">
      <c r="D87" s="99" t="s">
        <v>130</v>
      </c>
      <c r="E87" s="99"/>
      <c r="F87" s="99"/>
      <c r="G87" s="99"/>
      <c r="H87" s="99"/>
      <c r="I87" s="99"/>
      <c r="J87" s="99"/>
      <c r="K87" s="99"/>
      <c r="L87" s="99"/>
      <c r="M87" s="99"/>
    </row>
    <row r="88" spans="1:13" s="8" customFormat="1" ht="38.1" customHeight="1" x14ac:dyDescent="0.2">
      <c r="D88" s="76" t="s">
        <v>145</v>
      </c>
      <c r="E88" s="77"/>
      <c r="F88" s="77"/>
      <c r="G88" s="77"/>
      <c r="H88" s="77"/>
      <c r="I88" s="77"/>
      <c r="J88" s="77"/>
      <c r="K88" s="77"/>
      <c r="L88" s="77"/>
      <c r="M88" s="78"/>
    </row>
    <row r="89" spans="1:13" s="8" customFormat="1" ht="3.95" customHeight="1" x14ac:dyDescent="0.2"/>
    <row r="90" spans="1:13" s="8" customFormat="1" ht="18.600000000000001" customHeight="1" x14ac:dyDescent="0.2">
      <c r="D90" s="87"/>
      <c r="E90" s="88"/>
      <c r="F90" s="88"/>
      <c r="G90" s="88"/>
      <c r="H90" s="88"/>
      <c r="I90" s="88"/>
      <c r="J90" s="88"/>
      <c r="K90" s="88"/>
      <c r="L90" s="88"/>
      <c r="M90" s="73" t="str">
        <f>IF(ICW_BONUS_CERT_REQ_FLAG,IF(ICW_BONUS_ONETIME_CERTIFICATION,2,1),"")</f>
        <v/>
      </c>
    </row>
    <row r="91" spans="1:13" s="8" customFormat="1" ht="3.95" customHeight="1" x14ac:dyDescent="0.2"/>
    <row r="92" spans="1:13" s="9" customFormat="1" ht="18" customHeight="1" x14ac:dyDescent="0.25">
      <c r="A92" s="71" t="s">
        <v>133</v>
      </c>
      <c r="B92" s="47" t="b">
        <v>0</v>
      </c>
      <c r="D92" s="18" t="s">
        <v>30</v>
      </c>
      <c r="E92" s="79" t="s">
        <v>55</v>
      </c>
      <c r="F92" s="79"/>
      <c r="G92" s="81" t="s">
        <v>132</v>
      </c>
      <c r="H92" s="82"/>
      <c r="I92" s="82"/>
      <c r="J92" s="82"/>
      <c r="K92" s="82"/>
      <c r="L92" s="83"/>
      <c r="M92" s="12" t="s">
        <v>4</v>
      </c>
    </row>
    <row r="93" spans="1:13" s="9" customFormat="1" ht="18" customHeight="1" x14ac:dyDescent="0.25">
      <c r="A93" s="71" t="s">
        <v>134</v>
      </c>
      <c r="B93" s="72">
        <f>INCOME_SUBTOTAL_A4</f>
        <v>0</v>
      </c>
      <c r="D93" s="17"/>
      <c r="E93" s="80"/>
      <c r="F93" s="80"/>
      <c r="G93" s="84"/>
      <c r="H93" s="85"/>
      <c r="I93" s="85"/>
      <c r="J93" s="85"/>
      <c r="K93" s="85"/>
      <c r="L93" s="86"/>
      <c r="M93" s="20"/>
    </row>
    <row r="94" spans="1:13" s="9" customFormat="1" ht="18" customHeight="1" x14ac:dyDescent="0.25">
      <c r="A94" s="71" t="s">
        <v>135</v>
      </c>
      <c r="B94" s="72" t="b">
        <f>ICW_BONUS_SUBTOTAL&gt;0</f>
        <v>0</v>
      </c>
      <c r="D94" s="17"/>
      <c r="E94" s="80"/>
      <c r="F94" s="80"/>
      <c r="G94" s="84"/>
      <c r="H94" s="85"/>
      <c r="I94" s="85"/>
      <c r="J94" s="85"/>
      <c r="K94" s="85"/>
      <c r="L94" s="86"/>
      <c r="M94" s="20"/>
    </row>
    <row r="95" spans="1:13" s="9" customFormat="1" ht="18" customHeight="1" x14ac:dyDescent="0.25">
      <c r="A95" s="71" t="s">
        <v>136</v>
      </c>
      <c r="B95" s="72" t="b">
        <f>IF(ICW_BONUS_CERT_REQ_FLAG,IF(ICW_BONUS_ONETIME_CERTIFICATION,TRUE,FALSE),TRUE)</f>
        <v>1</v>
      </c>
      <c r="D95" s="17"/>
      <c r="E95" s="80"/>
      <c r="F95" s="80"/>
      <c r="G95" s="84"/>
      <c r="H95" s="85"/>
      <c r="I95" s="85"/>
      <c r="J95" s="85"/>
      <c r="K95" s="85"/>
      <c r="L95" s="86"/>
      <c r="M95" s="20"/>
    </row>
    <row r="96" spans="1:13" s="9" customFormat="1" ht="18" customHeight="1" x14ac:dyDescent="0.25">
      <c r="D96" s="17"/>
      <c r="E96" s="80"/>
      <c r="F96" s="80"/>
      <c r="G96" s="84"/>
      <c r="H96" s="85"/>
      <c r="I96" s="85"/>
      <c r="J96" s="85"/>
      <c r="K96" s="85"/>
      <c r="L96" s="86"/>
      <c r="M96" s="20"/>
    </row>
    <row r="97" spans="4:13" s="9" customFormat="1" ht="18" customHeight="1" x14ac:dyDescent="0.25">
      <c r="D97" s="17"/>
      <c r="E97" s="80"/>
      <c r="F97" s="80"/>
      <c r="G97" s="84"/>
      <c r="H97" s="85"/>
      <c r="I97" s="85"/>
      <c r="J97" s="85"/>
      <c r="K97" s="85"/>
      <c r="L97" s="86"/>
      <c r="M97" s="20"/>
    </row>
    <row r="98" spans="4:13" s="9" customFormat="1" ht="18" customHeight="1" x14ac:dyDescent="0.25">
      <c r="D98" s="75" t="s">
        <v>131</v>
      </c>
      <c r="E98" s="75"/>
      <c r="F98" s="75"/>
      <c r="G98" s="75"/>
      <c r="H98" s="75"/>
      <c r="I98" s="75"/>
      <c r="J98" s="75"/>
      <c r="K98" s="75"/>
      <c r="L98" s="75"/>
      <c r="M98" s="10">
        <f>SUM('Income Calculation Worksheet'!$M$93:$M$97)</f>
        <v>0</v>
      </c>
    </row>
    <row r="99" spans="4:13" s="8" customFormat="1" ht="9" customHeight="1" x14ac:dyDescent="0.2"/>
    <row r="100" spans="4:13" s="8" customFormat="1" ht="18" customHeight="1" x14ac:dyDescent="0.2">
      <c r="D100" s="100" t="s">
        <v>137</v>
      </c>
      <c r="E100" s="100"/>
      <c r="F100" s="100"/>
      <c r="G100" s="100"/>
      <c r="H100" s="100"/>
      <c r="I100" s="100"/>
      <c r="J100" s="100"/>
      <c r="K100" s="100"/>
      <c r="L100" s="100"/>
      <c r="M100" s="100"/>
    </row>
    <row r="101" spans="4:13" s="8" customFormat="1" ht="9" customHeight="1" x14ac:dyDescent="0.2"/>
    <row r="102" spans="4:13" s="8" customFormat="1" ht="18" customHeight="1" x14ac:dyDescent="0.2">
      <c r="D102" s="99" t="s">
        <v>36</v>
      </c>
      <c r="E102" s="99"/>
      <c r="F102" s="99"/>
      <c r="G102" s="99"/>
      <c r="H102" s="99"/>
      <c r="I102" s="99"/>
      <c r="J102" s="99"/>
      <c r="K102" s="99"/>
      <c r="L102" s="99"/>
      <c r="M102" s="99"/>
    </row>
    <row r="103" spans="4:13" s="8" customFormat="1" ht="161.1" customHeight="1" x14ac:dyDescent="0.2">
      <c r="D103" s="76" t="s">
        <v>138</v>
      </c>
      <c r="E103" s="77"/>
      <c r="F103" s="77"/>
      <c r="G103" s="77"/>
      <c r="H103" s="77"/>
      <c r="I103" s="77"/>
      <c r="J103" s="77"/>
      <c r="K103" s="77"/>
      <c r="L103" s="77"/>
      <c r="M103" s="78"/>
    </row>
    <row r="104" spans="4:13" s="8" customFormat="1" ht="3.95" customHeight="1" x14ac:dyDescent="0.2"/>
    <row r="105" spans="4:13" s="9" customFormat="1" ht="18" customHeight="1" x14ac:dyDescent="0.2">
      <c r="D105" s="81" t="s">
        <v>30</v>
      </c>
      <c r="E105" s="83"/>
      <c r="F105" s="81" t="s">
        <v>53</v>
      </c>
      <c r="G105" s="89"/>
      <c r="H105" s="89"/>
      <c r="I105" s="90"/>
      <c r="J105" s="94" t="s">
        <v>44</v>
      </c>
      <c r="K105" s="94"/>
      <c r="L105" s="12" t="s">
        <v>43</v>
      </c>
      <c r="M105" s="12" t="s">
        <v>39</v>
      </c>
    </row>
    <row r="106" spans="4:13" s="9" customFormat="1" ht="18" customHeight="1" x14ac:dyDescent="0.25">
      <c r="D106" s="84"/>
      <c r="E106" s="86"/>
      <c r="F106" s="80"/>
      <c r="G106" s="80"/>
      <c r="H106" s="80"/>
      <c r="I106" s="80"/>
      <c r="J106" s="74"/>
      <c r="K106" s="74"/>
      <c r="L106" s="19"/>
      <c r="M106" s="14" t="str">
        <f>IF(AND(J106&lt;&gt;"",L106&lt;&gt;""),L106*VLOOKUP(J106,'$DB.LOOKUP.ICW'!C:D,2,FALSE),"")</f>
        <v/>
      </c>
    </row>
    <row r="107" spans="4:13" s="9" customFormat="1" ht="18" customHeight="1" x14ac:dyDescent="0.25">
      <c r="D107" s="84"/>
      <c r="E107" s="86"/>
      <c r="F107" s="80"/>
      <c r="G107" s="80"/>
      <c r="H107" s="80"/>
      <c r="I107" s="80"/>
      <c r="J107" s="74"/>
      <c r="K107" s="74"/>
      <c r="L107" s="19"/>
      <c r="M107" s="14" t="str">
        <f>IF(AND(J107&lt;&gt;"",L107&lt;&gt;""),L107*VLOOKUP(J107,'$DB.LOOKUP.ICW'!C:D,2,FALSE),"")</f>
        <v/>
      </c>
    </row>
    <row r="108" spans="4:13" s="9" customFormat="1" ht="18" customHeight="1" x14ac:dyDescent="0.25">
      <c r="D108" s="84"/>
      <c r="E108" s="86"/>
      <c r="F108" s="80"/>
      <c r="G108" s="80"/>
      <c r="H108" s="80"/>
      <c r="I108" s="80"/>
      <c r="J108" s="74"/>
      <c r="K108" s="74"/>
      <c r="L108" s="19"/>
      <c r="M108" s="14" t="str">
        <f>IF(AND(J108&lt;&gt;"",L108&lt;&gt;""),L108*VLOOKUP(J108,'$DB.LOOKUP.ICW'!C:D,2,FALSE),"")</f>
        <v/>
      </c>
    </row>
    <row r="109" spans="4:13" s="9" customFormat="1" ht="18" customHeight="1" x14ac:dyDescent="0.25">
      <c r="D109" s="84"/>
      <c r="E109" s="86"/>
      <c r="F109" s="80"/>
      <c r="G109" s="80"/>
      <c r="H109" s="80"/>
      <c r="I109" s="80"/>
      <c r="J109" s="74"/>
      <c r="K109" s="74"/>
      <c r="L109" s="19"/>
      <c r="M109" s="14" t="str">
        <f>IF(AND(J109&lt;&gt;"",L109&lt;&gt;""),L109*VLOOKUP(J109,'$DB.LOOKUP.ICW'!C:D,2,FALSE),"")</f>
        <v/>
      </c>
    </row>
    <row r="110" spans="4:13" s="9" customFormat="1" ht="18" customHeight="1" x14ac:dyDescent="0.25">
      <c r="D110" s="84"/>
      <c r="E110" s="86"/>
      <c r="F110" s="80"/>
      <c r="G110" s="80"/>
      <c r="H110" s="80"/>
      <c r="I110" s="80"/>
      <c r="J110" s="74"/>
      <c r="K110" s="74"/>
      <c r="L110" s="19"/>
      <c r="M110" s="14" t="str">
        <f>IF(AND(J110&lt;&gt;"",L110&lt;&gt;""),L110*VLOOKUP(J110,'$DB.LOOKUP.ICW'!C:D,2,FALSE),"")</f>
        <v/>
      </c>
    </row>
    <row r="111" spans="4:13" s="9" customFormat="1" ht="18" customHeight="1" x14ac:dyDescent="0.25">
      <c r="D111" s="75" t="s">
        <v>52</v>
      </c>
      <c r="E111" s="75"/>
      <c r="F111" s="75"/>
      <c r="G111" s="75"/>
      <c r="H111" s="75"/>
      <c r="I111" s="75"/>
      <c r="J111" s="75"/>
      <c r="K111" s="75"/>
      <c r="L111" s="75"/>
      <c r="M111" s="10">
        <f>SUM(M106:M110)</f>
        <v>0</v>
      </c>
    </row>
    <row r="112" spans="4:13" s="8" customFormat="1" ht="9" customHeight="1" x14ac:dyDescent="0.2"/>
    <row r="113" spans="4:13" s="8" customFormat="1" ht="18" customHeight="1" x14ac:dyDescent="0.2">
      <c r="D113" s="100" t="s">
        <v>51</v>
      </c>
      <c r="E113" s="100"/>
      <c r="F113" s="100"/>
      <c r="G113" s="100"/>
      <c r="H113" s="100"/>
      <c r="I113" s="100"/>
      <c r="J113" s="100"/>
      <c r="K113" s="100"/>
      <c r="L113" s="100"/>
      <c r="M113" s="100"/>
    </row>
    <row r="114" spans="4:13" s="8" customFormat="1" ht="9" customHeight="1" x14ac:dyDescent="0.2"/>
    <row r="115" spans="4:13" s="8" customFormat="1" ht="18" customHeight="1" x14ac:dyDescent="0.2">
      <c r="D115" s="99" t="s">
        <v>36</v>
      </c>
      <c r="E115" s="99"/>
      <c r="F115" s="99"/>
      <c r="G115" s="99"/>
      <c r="H115" s="99"/>
      <c r="I115" s="99"/>
      <c r="J115" s="99"/>
      <c r="K115" s="99"/>
      <c r="L115" s="99"/>
      <c r="M115" s="99"/>
    </row>
    <row r="116" spans="4:13" s="8" customFormat="1" ht="255" customHeight="1" x14ac:dyDescent="0.2">
      <c r="D116" s="76" t="s">
        <v>139</v>
      </c>
      <c r="E116" s="77"/>
      <c r="F116" s="77"/>
      <c r="G116" s="77"/>
      <c r="H116" s="77"/>
      <c r="I116" s="77"/>
      <c r="J116" s="77"/>
      <c r="K116" s="77"/>
      <c r="L116" s="77"/>
      <c r="M116" s="78"/>
    </row>
    <row r="117" spans="4:13" s="8" customFormat="1" ht="3.95" customHeight="1" x14ac:dyDescent="0.2"/>
    <row r="118" spans="4:13" s="9" customFormat="1" ht="18" customHeight="1" x14ac:dyDescent="0.25">
      <c r="D118" s="18" t="s">
        <v>30</v>
      </c>
      <c r="E118" s="81" t="s">
        <v>50</v>
      </c>
      <c r="F118" s="82"/>
      <c r="G118" s="82"/>
      <c r="H118" s="82"/>
      <c r="I118" s="82"/>
      <c r="J118" s="83"/>
      <c r="K118" s="12" t="s">
        <v>49</v>
      </c>
      <c r="L118" s="12" t="s">
        <v>48</v>
      </c>
      <c r="M118" s="12" t="s">
        <v>39</v>
      </c>
    </row>
    <row r="119" spans="4:13" s="9" customFormat="1" ht="18" customHeight="1" x14ac:dyDescent="0.25">
      <c r="D119" s="17"/>
      <c r="E119" s="84"/>
      <c r="F119" s="85"/>
      <c r="G119" s="85"/>
      <c r="H119" s="85"/>
      <c r="I119" s="85"/>
      <c r="J119" s="86"/>
      <c r="K119" s="16"/>
      <c r="L119" s="15"/>
      <c r="M119" s="14" t="str">
        <f>IF(AND(K119&lt;&gt;"",L119&lt;&gt;""),L119/(K119/12),"")</f>
        <v/>
      </c>
    </row>
    <row r="120" spans="4:13" s="9" customFormat="1" ht="18" customHeight="1" x14ac:dyDescent="0.25">
      <c r="D120" s="17"/>
      <c r="E120" s="84"/>
      <c r="F120" s="85"/>
      <c r="G120" s="85"/>
      <c r="H120" s="85"/>
      <c r="I120" s="85"/>
      <c r="J120" s="86"/>
      <c r="K120" s="16"/>
      <c r="L120" s="15"/>
      <c r="M120" s="14" t="str">
        <f>IF(AND(K120&lt;&gt;"",L120&lt;&gt;""),L120/(K120/12),"")</f>
        <v/>
      </c>
    </row>
    <row r="121" spans="4:13" s="9" customFormat="1" ht="18" customHeight="1" x14ac:dyDescent="0.25">
      <c r="D121" s="17"/>
      <c r="E121" s="84"/>
      <c r="F121" s="85"/>
      <c r="G121" s="85"/>
      <c r="H121" s="85"/>
      <c r="I121" s="85"/>
      <c r="J121" s="86"/>
      <c r="K121" s="16"/>
      <c r="L121" s="15"/>
      <c r="M121" s="14" t="str">
        <f>IF(AND(K121&lt;&gt;"",L121&lt;&gt;""),L121/(K121/12),"")</f>
        <v/>
      </c>
    </row>
    <row r="122" spans="4:13" s="9" customFormat="1" ht="18" customHeight="1" x14ac:dyDescent="0.25">
      <c r="D122" s="17"/>
      <c r="E122" s="84"/>
      <c r="F122" s="85"/>
      <c r="G122" s="85"/>
      <c r="H122" s="85"/>
      <c r="I122" s="85"/>
      <c r="J122" s="86"/>
      <c r="K122" s="16"/>
      <c r="L122" s="15"/>
      <c r="M122" s="14" t="str">
        <f>IF(AND(K122&lt;&gt;"",L122&lt;&gt;""),L122/(K122/12),"")</f>
        <v/>
      </c>
    </row>
    <row r="123" spans="4:13" s="9" customFormat="1" ht="18" customHeight="1" x14ac:dyDescent="0.25">
      <c r="D123" s="75" t="s">
        <v>47</v>
      </c>
      <c r="E123" s="75"/>
      <c r="F123" s="75"/>
      <c r="G123" s="75"/>
      <c r="H123" s="75"/>
      <c r="I123" s="75"/>
      <c r="J123" s="75"/>
      <c r="K123" s="75"/>
      <c r="L123" s="75"/>
      <c r="M123" s="10">
        <f>SUM(M119:M122)</f>
        <v>0</v>
      </c>
    </row>
    <row r="124" spans="4:13" s="8" customFormat="1" ht="9" customHeight="1" x14ac:dyDescent="0.2"/>
    <row r="125" spans="4:13" s="8" customFormat="1" ht="18" customHeight="1" x14ac:dyDescent="0.2">
      <c r="D125" s="100" t="s">
        <v>46</v>
      </c>
      <c r="E125" s="100"/>
      <c r="F125" s="100"/>
      <c r="G125" s="100"/>
      <c r="H125" s="100"/>
      <c r="I125" s="100"/>
      <c r="J125" s="100"/>
      <c r="K125" s="100"/>
      <c r="L125" s="100"/>
      <c r="M125" s="100"/>
    </row>
    <row r="126" spans="4:13" s="8" customFormat="1" ht="9" customHeight="1" x14ac:dyDescent="0.2"/>
    <row r="127" spans="4:13" s="8" customFormat="1" ht="18" customHeight="1" x14ac:dyDescent="0.2">
      <c r="D127" s="99" t="s">
        <v>36</v>
      </c>
      <c r="E127" s="99"/>
      <c r="F127" s="99"/>
      <c r="G127" s="99"/>
      <c r="H127" s="99"/>
      <c r="I127" s="99"/>
      <c r="J127" s="99"/>
      <c r="K127" s="99"/>
      <c r="L127" s="99"/>
      <c r="M127" s="99"/>
    </row>
    <row r="128" spans="4:13" s="4" customFormat="1" ht="188.1" customHeight="1" x14ac:dyDescent="0.25">
      <c r="D128" s="76" t="s">
        <v>144</v>
      </c>
      <c r="E128" s="77"/>
      <c r="F128" s="77"/>
      <c r="G128" s="77"/>
      <c r="H128" s="77"/>
      <c r="I128" s="77"/>
      <c r="J128" s="77"/>
      <c r="K128" s="77"/>
      <c r="L128" s="77"/>
      <c r="M128" s="78"/>
    </row>
    <row r="129" spans="4:13" s="8" customFormat="1" ht="3.95" customHeight="1" x14ac:dyDescent="0.2"/>
    <row r="130" spans="4:13" s="9" customFormat="1" ht="18" customHeight="1" x14ac:dyDescent="0.25">
      <c r="D130" s="81" t="s">
        <v>30</v>
      </c>
      <c r="E130" s="83"/>
      <c r="F130" s="79" t="s">
        <v>45</v>
      </c>
      <c r="G130" s="79"/>
      <c r="H130" s="79"/>
      <c r="I130" s="79"/>
      <c r="J130" s="94" t="s">
        <v>44</v>
      </c>
      <c r="K130" s="94"/>
      <c r="L130" s="12" t="s">
        <v>43</v>
      </c>
      <c r="M130" s="12" t="s">
        <v>39</v>
      </c>
    </row>
    <row r="131" spans="4:13" s="9" customFormat="1" ht="18" customHeight="1" x14ac:dyDescent="0.25">
      <c r="D131" s="84"/>
      <c r="E131" s="86"/>
      <c r="F131" s="80"/>
      <c r="G131" s="80"/>
      <c r="H131" s="80"/>
      <c r="I131" s="80"/>
      <c r="J131" s="74"/>
      <c r="K131" s="74"/>
      <c r="L131" s="13"/>
      <c r="M131" s="14" t="str">
        <f>IF(AND(J131&lt;&gt;"",L131&lt;&gt;""),L131*VLOOKUP(J131,'$DB.LOOKUP.ICW'!C:D,2,FALSE),"")</f>
        <v/>
      </c>
    </row>
    <row r="132" spans="4:13" s="9" customFormat="1" ht="18" customHeight="1" x14ac:dyDescent="0.25">
      <c r="D132" s="84"/>
      <c r="E132" s="86"/>
      <c r="F132" s="80"/>
      <c r="G132" s="80"/>
      <c r="H132" s="80"/>
      <c r="I132" s="80"/>
      <c r="J132" s="74"/>
      <c r="K132" s="74"/>
      <c r="L132" s="13"/>
      <c r="M132" s="14" t="str">
        <f>IF(AND(J132&lt;&gt;"",L132&lt;&gt;""),L132*VLOOKUP(J132,'$DB.LOOKUP.ICW'!C:D,2,FALSE),"")</f>
        <v/>
      </c>
    </row>
    <row r="133" spans="4:13" s="9" customFormat="1" ht="18" customHeight="1" x14ac:dyDescent="0.25">
      <c r="D133" s="84"/>
      <c r="E133" s="86"/>
      <c r="F133" s="80"/>
      <c r="G133" s="80"/>
      <c r="H133" s="80"/>
      <c r="I133" s="80"/>
      <c r="J133" s="74"/>
      <c r="K133" s="74"/>
      <c r="L133" s="13"/>
      <c r="M133" s="14" t="str">
        <f>IF(AND(J133&lt;&gt;"",L133&lt;&gt;""),L133*VLOOKUP(J133,'$DB.LOOKUP.ICW'!C:D,2,FALSE),"")</f>
        <v/>
      </c>
    </row>
    <row r="134" spans="4:13" s="9" customFormat="1" ht="18" customHeight="1" x14ac:dyDescent="0.25">
      <c r="D134" s="84"/>
      <c r="E134" s="86"/>
      <c r="F134" s="80"/>
      <c r="G134" s="80"/>
      <c r="H134" s="80"/>
      <c r="I134" s="80"/>
      <c r="J134" s="74"/>
      <c r="K134" s="74"/>
      <c r="L134" s="13"/>
      <c r="M134" s="14" t="str">
        <f>IF(AND(J134&lt;&gt;"",L134&lt;&gt;""),L134*VLOOKUP(J134,'$DB.LOOKUP.ICW'!C:D,2,FALSE),"")</f>
        <v/>
      </c>
    </row>
    <row r="135" spans="4:13" s="9" customFormat="1" ht="18" customHeight="1" x14ac:dyDescent="0.25">
      <c r="D135" s="75" t="s">
        <v>42</v>
      </c>
      <c r="E135" s="75"/>
      <c r="F135" s="75"/>
      <c r="G135" s="75"/>
      <c r="H135" s="75"/>
      <c r="I135" s="75"/>
      <c r="J135" s="75"/>
      <c r="K135" s="75"/>
      <c r="L135" s="75"/>
      <c r="M135" s="10">
        <f>SUM(M131:M134)</f>
        <v>0</v>
      </c>
    </row>
    <row r="136" spans="4:13" s="8" customFormat="1" ht="9" customHeight="1" x14ac:dyDescent="0.2"/>
    <row r="137" spans="4:13" s="8" customFormat="1" ht="18" customHeight="1" x14ac:dyDescent="0.2">
      <c r="D137" s="100" t="s">
        <v>41</v>
      </c>
      <c r="E137" s="100"/>
      <c r="F137" s="100"/>
      <c r="G137" s="100"/>
      <c r="H137" s="100"/>
      <c r="I137" s="100"/>
      <c r="J137" s="100"/>
      <c r="K137" s="100"/>
      <c r="L137" s="100"/>
      <c r="M137" s="100"/>
    </row>
    <row r="138" spans="4:13" s="8" customFormat="1" ht="9" customHeight="1" x14ac:dyDescent="0.2"/>
    <row r="139" spans="4:13" s="8" customFormat="1" ht="18" customHeight="1" x14ac:dyDescent="0.2">
      <c r="D139" s="99" t="s">
        <v>36</v>
      </c>
      <c r="E139" s="99"/>
      <c r="F139" s="99"/>
      <c r="G139" s="99"/>
      <c r="H139" s="99"/>
      <c r="I139" s="99"/>
      <c r="J139" s="99"/>
      <c r="K139" s="99"/>
      <c r="L139" s="99"/>
      <c r="M139" s="99"/>
    </row>
    <row r="140" spans="4:13" s="8" customFormat="1" ht="162" customHeight="1" x14ac:dyDescent="0.2">
      <c r="D140" s="76" t="s">
        <v>140</v>
      </c>
      <c r="E140" s="77"/>
      <c r="F140" s="77"/>
      <c r="G140" s="77"/>
      <c r="H140" s="77"/>
      <c r="I140" s="77"/>
      <c r="J140" s="77"/>
      <c r="K140" s="77"/>
      <c r="L140" s="77"/>
      <c r="M140" s="78"/>
    </row>
    <row r="141" spans="4:13" s="8" customFormat="1" ht="3.95" customHeight="1" x14ac:dyDescent="0.2"/>
    <row r="142" spans="4:13" s="9" customFormat="1" ht="18" customHeight="1" x14ac:dyDescent="0.25">
      <c r="D142" s="81" t="s">
        <v>30</v>
      </c>
      <c r="E142" s="83"/>
      <c r="F142" s="81" t="s">
        <v>40</v>
      </c>
      <c r="G142" s="82"/>
      <c r="H142" s="82"/>
      <c r="I142" s="83"/>
      <c r="J142" s="94" t="s">
        <v>44</v>
      </c>
      <c r="K142" s="94"/>
      <c r="L142" s="12" t="s">
        <v>43</v>
      </c>
      <c r="M142" s="12" t="s">
        <v>39</v>
      </c>
    </row>
    <row r="143" spans="4:13" s="9" customFormat="1" ht="18" customHeight="1" x14ac:dyDescent="0.25">
      <c r="D143" s="84"/>
      <c r="E143" s="86"/>
      <c r="F143" s="91"/>
      <c r="G143" s="92"/>
      <c r="H143" s="92"/>
      <c r="I143" s="93"/>
      <c r="J143" s="74"/>
      <c r="K143" s="74"/>
      <c r="L143" s="13"/>
      <c r="M143" s="14" t="str">
        <f>IF(AND(J143&lt;&gt;"",L143&lt;&gt;""),L143*VLOOKUP(J143,'$DB.LOOKUP.ICW'!C:D,2,FALSE),"")</f>
        <v/>
      </c>
    </row>
    <row r="144" spans="4:13" s="9" customFormat="1" ht="18" customHeight="1" x14ac:dyDescent="0.25">
      <c r="D144" s="84"/>
      <c r="E144" s="86"/>
      <c r="F144" s="91"/>
      <c r="G144" s="92"/>
      <c r="H144" s="92"/>
      <c r="I144" s="93"/>
      <c r="J144" s="74"/>
      <c r="K144" s="74"/>
      <c r="L144" s="13"/>
      <c r="M144" s="14" t="str">
        <f>IF(AND(J144&lt;&gt;"",L144&lt;&gt;""),L144*VLOOKUP(J144,'$DB.LOOKUP.ICW'!C:D,2,FALSE),"")</f>
        <v/>
      </c>
    </row>
    <row r="145" spans="4:13" s="9" customFormat="1" ht="18" customHeight="1" x14ac:dyDescent="0.25">
      <c r="D145" s="84"/>
      <c r="E145" s="86"/>
      <c r="F145" s="91"/>
      <c r="G145" s="92"/>
      <c r="H145" s="92"/>
      <c r="I145" s="93"/>
      <c r="J145" s="74"/>
      <c r="K145" s="74"/>
      <c r="L145" s="13"/>
      <c r="M145" s="14" t="str">
        <f>IF(AND(J145&lt;&gt;"",L145&lt;&gt;""),L145*VLOOKUP(J145,'$DB.LOOKUP.ICW'!C:D,2,FALSE),"")</f>
        <v/>
      </c>
    </row>
    <row r="146" spans="4:13" s="9" customFormat="1" ht="18" customHeight="1" x14ac:dyDescent="0.25">
      <c r="D146" s="84"/>
      <c r="E146" s="86"/>
      <c r="F146" s="91"/>
      <c r="G146" s="92"/>
      <c r="H146" s="92"/>
      <c r="I146" s="93"/>
      <c r="J146" s="74"/>
      <c r="K146" s="74"/>
      <c r="L146" s="13"/>
      <c r="M146" s="14" t="str">
        <f>IF(AND(J146&lt;&gt;"",L146&lt;&gt;""),L146*VLOOKUP(J146,'$DB.LOOKUP.ICW'!C:D,2,FALSE),"")</f>
        <v/>
      </c>
    </row>
    <row r="147" spans="4:13" s="9" customFormat="1" ht="18" customHeight="1" x14ac:dyDescent="0.25">
      <c r="D147" s="84"/>
      <c r="E147" s="86"/>
      <c r="F147" s="91"/>
      <c r="G147" s="92"/>
      <c r="H147" s="92"/>
      <c r="I147" s="93"/>
      <c r="J147" s="74"/>
      <c r="K147" s="74"/>
      <c r="L147" s="13"/>
      <c r="M147" s="14" t="str">
        <f>IF(AND(J147&lt;&gt;"",L147&lt;&gt;""),L147*VLOOKUP(J147,'$DB.LOOKUP.ICW'!C:D,2,FALSE),"")</f>
        <v/>
      </c>
    </row>
    <row r="148" spans="4:13" s="9" customFormat="1" ht="18" customHeight="1" x14ac:dyDescent="0.25">
      <c r="D148" s="75" t="s">
        <v>38</v>
      </c>
      <c r="E148" s="75"/>
      <c r="F148" s="75"/>
      <c r="G148" s="75"/>
      <c r="H148" s="75"/>
      <c r="I148" s="75"/>
      <c r="J148" s="75"/>
      <c r="K148" s="75"/>
      <c r="L148" s="75"/>
      <c r="M148" s="10">
        <f>SUM(M143:M147)</f>
        <v>0</v>
      </c>
    </row>
    <row r="149" spans="4:13" s="8" customFormat="1" ht="9" customHeight="1" x14ac:dyDescent="0.2"/>
    <row r="150" spans="4:13" s="8" customFormat="1" ht="18" customHeight="1" x14ac:dyDescent="0.2">
      <c r="D150" s="100" t="s">
        <v>37</v>
      </c>
      <c r="E150" s="100"/>
      <c r="F150" s="100"/>
      <c r="G150" s="100"/>
      <c r="H150" s="100"/>
      <c r="I150" s="100"/>
      <c r="J150" s="100"/>
      <c r="K150" s="100"/>
      <c r="L150" s="100"/>
      <c r="M150" s="100"/>
    </row>
    <row r="151" spans="4:13" s="8" customFormat="1" ht="9" customHeight="1" x14ac:dyDescent="0.2"/>
    <row r="152" spans="4:13" s="8" customFormat="1" ht="18" customHeight="1" x14ac:dyDescent="0.2">
      <c r="D152" s="99" t="s">
        <v>36</v>
      </c>
      <c r="E152" s="99"/>
      <c r="F152" s="99"/>
      <c r="G152" s="99"/>
      <c r="H152" s="99"/>
      <c r="I152" s="99"/>
      <c r="J152" s="99"/>
      <c r="K152" s="99"/>
      <c r="L152" s="99"/>
      <c r="M152" s="99"/>
    </row>
    <row r="153" spans="4:13" s="8" customFormat="1" ht="93" customHeight="1" x14ac:dyDescent="0.2">
      <c r="D153" s="76" t="s">
        <v>141</v>
      </c>
      <c r="E153" s="77"/>
      <c r="F153" s="77"/>
      <c r="G153" s="77"/>
      <c r="H153" s="77"/>
      <c r="I153" s="77"/>
      <c r="J153" s="77"/>
      <c r="K153" s="77"/>
      <c r="L153" s="77"/>
      <c r="M153" s="78"/>
    </row>
    <row r="154" spans="4:13" s="8" customFormat="1" ht="3.95" customHeight="1" x14ac:dyDescent="0.2"/>
    <row r="155" spans="4:13" s="9" customFormat="1" ht="18" customHeight="1" x14ac:dyDescent="0.25">
      <c r="D155" s="79" t="s">
        <v>30</v>
      </c>
      <c r="E155" s="79"/>
      <c r="F155" s="79"/>
      <c r="G155" s="79"/>
      <c r="H155" s="79"/>
      <c r="I155" s="94" t="s">
        <v>35</v>
      </c>
      <c r="J155" s="94"/>
      <c r="K155" s="94" t="s">
        <v>34</v>
      </c>
      <c r="L155" s="94"/>
      <c r="M155" s="12" t="s">
        <v>33</v>
      </c>
    </row>
    <row r="156" spans="4:13" s="9" customFormat="1" ht="18" customHeight="1" x14ac:dyDescent="0.25">
      <c r="D156" s="80"/>
      <c r="E156" s="80"/>
      <c r="F156" s="80"/>
      <c r="G156" s="80"/>
      <c r="H156" s="80"/>
      <c r="I156" s="116"/>
      <c r="J156" s="116"/>
      <c r="K156" s="104" t="str">
        <f>IF(I156&lt;&gt;"",I156*0.75,"")</f>
        <v/>
      </c>
      <c r="L156" s="104"/>
      <c r="M156" s="11" t="str">
        <f>IF(K156&lt;&gt;"",K156*12,"")</f>
        <v/>
      </c>
    </row>
    <row r="157" spans="4:13" s="9" customFormat="1" ht="18" customHeight="1" x14ac:dyDescent="0.25">
      <c r="D157" s="80"/>
      <c r="E157" s="80"/>
      <c r="F157" s="80"/>
      <c r="G157" s="80"/>
      <c r="H157" s="80"/>
      <c r="I157" s="116"/>
      <c r="J157" s="116"/>
      <c r="K157" s="104" t="str">
        <f>IF(I157&lt;&gt;"",I157*0.75,"")</f>
        <v/>
      </c>
      <c r="L157" s="104"/>
      <c r="M157" s="11" t="str">
        <f>IF(K157&lt;&gt;"",K157*12,"")</f>
        <v/>
      </c>
    </row>
    <row r="158" spans="4:13" s="9" customFormat="1" ht="18" customHeight="1" x14ac:dyDescent="0.25">
      <c r="D158" s="80"/>
      <c r="E158" s="80"/>
      <c r="F158" s="80"/>
      <c r="G158" s="80"/>
      <c r="H158" s="80"/>
      <c r="I158" s="116"/>
      <c r="J158" s="116"/>
      <c r="K158" s="104" t="str">
        <f>IF(I158&lt;&gt;"",I158*0.75,"")</f>
        <v/>
      </c>
      <c r="L158" s="104"/>
      <c r="M158" s="11" t="str">
        <f>IF(K158&lt;&gt;"",K158*12,"")</f>
        <v/>
      </c>
    </row>
    <row r="159" spans="4:13" s="9" customFormat="1" ht="18" customHeight="1" x14ac:dyDescent="0.25">
      <c r="D159" s="75" t="s">
        <v>32</v>
      </c>
      <c r="E159" s="75"/>
      <c r="F159" s="75"/>
      <c r="G159" s="75"/>
      <c r="H159" s="75"/>
      <c r="I159" s="75"/>
      <c r="J159" s="75"/>
      <c r="K159" s="75"/>
      <c r="L159" s="75"/>
      <c r="M159" s="10">
        <f>SUM(M156:M158)</f>
        <v>0</v>
      </c>
    </row>
    <row r="160" spans="4:13" s="8" customFormat="1" ht="9" customHeight="1" x14ac:dyDescent="0.2"/>
    <row r="161" spans="4:13" s="8" customFormat="1" ht="18" customHeight="1" x14ac:dyDescent="0.2">
      <c r="D161" s="100" t="s">
        <v>31</v>
      </c>
      <c r="E161" s="100"/>
      <c r="F161" s="100"/>
      <c r="G161" s="100"/>
      <c r="H161" s="100"/>
      <c r="I161" s="100"/>
      <c r="J161" s="100"/>
      <c r="K161" s="100"/>
      <c r="L161" s="100"/>
      <c r="M161" s="100"/>
    </row>
    <row r="162" spans="4:13" s="8" customFormat="1" ht="9" customHeight="1" x14ac:dyDescent="0.2"/>
    <row r="163" spans="4:13" s="8" customFormat="1" ht="18" customHeight="1" x14ac:dyDescent="0.2">
      <c r="D163" s="99" t="s">
        <v>3</v>
      </c>
      <c r="E163" s="99"/>
      <c r="F163" s="99"/>
      <c r="G163" s="99"/>
      <c r="H163" s="99"/>
      <c r="I163" s="99"/>
      <c r="J163" s="99"/>
      <c r="K163" s="99"/>
      <c r="L163" s="99"/>
      <c r="M163" s="99"/>
    </row>
    <row r="164" spans="4:13" s="8" customFormat="1" ht="34.5" customHeight="1" x14ac:dyDescent="0.2">
      <c r="D164" s="101" t="s">
        <v>142</v>
      </c>
      <c r="E164" s="102"/>
      <c r="F164" s="102"/>
      <c r="G164" s="102"/>
      <c r="H164" s="102"/>
      <c r="I164" s="102"/>
      <c r="J164" s="102"/>
      <c r="K164" s="102"/>
      <c r="L164" s="102"/>
      <c r="M164" s="103"/>
    </row>
    <row r="165" spans="4:13" s="8" customFormat="1" ht="3.95" customHeight="1" x14ac:dyDescent="0.2"/>
    <row r="166" spans="4:13" s="8" customFormat="1" ht="18" customHeight="1" x14ac:dyDescent="0.2">
      <c r="D166" s="79" t="s">
        <v>30</v>
      </c>
      <c r="E166" s="79"/>
      <c r="F166" s="79"/>
      <c r="G166" s="79"/>
      <c r="H166" s="79"/>
      <c r="I166" s="79"/>
      <c r="J166" s="79"/>
      <c r="K166" s="79"/>
      <c r="L166" s="79"/>
      <c r="M166" s="79"/>
    </row>
    <row r="167" spans="4:13" s="8" customFormat="1" ht="18" customHeight="1" x14ac:dyDescent="0.2">
      <c r="D167" s="80"/>
      <c r="E167" s="80"/>
      <c r="F167" s="80"/>
      <c r="G167" s="80"/>
      <c r="H167" s="80"/>
      <c r="I167" s="80"/>
      <c r="J167" s="80"/>
      <c r="K167" s="80"/>
      <c r="L167" s="80"/>
      <c r="M167" s="80"/>
    </row>
    <row r="168" spans="4:13" s="8" customFormat="1" ht="18" customHeight="1" x14ac:dyDescent="0.2">
      <c r="D168" s="80"/>
      <c r="E168" s="80"/>
      <c r="F168" s="80"/>
      <c r="G168" s="80"/>
      <c r="H168" s="80"/>
      <c r="I168" s="80"/>
      <c r="J168" s="80"/>
      <c r="K168" s="80"/>
      <c r="L168" s="80"/>
      <c r="M168" s="80"/>
    </row>
    <row r="169" spans="4:13" s="8" customFormat="1" ht="18" customHeight="1" x14ac:dyDescent="0.2">
      <c r="D169" s="80"/>
      <c r="E169" s="80"/>
      <c r="F169" s="80"/>
      <c r="G169" s="80"/>
      <c r="H169" s="80"/>
      <c r="I169" s="80"/>
      <c r="J169" s="80"/>
      <c r="K169" s="80"/>
      <c r="L169" s="80"/>
      <c r="M169" s="80"/>
    </row>
    <row r="170" spans="4:13" s="8" customFormat="1" ht="18" customHeight="1" x14ac:dyDescent="0.2">
      <c r="D170" s="80"/>
      <c r="E170" s="80"/>
      <c r="F170" s="80"/>
      <c r="G170" s="80"/>
      <c r="H170" s="80"/>
      <c r="I170" s="80"/>
      <c r="J170" s="80"/>
      <c r="K170" s="80"/>
      <c r="L170" s="80"/>
      <c r="M170" s="80"/>
    </row>
    <row r="171" spans="4:13" s="8" customFormat="1" ht="18" customHeight="1" x14ac:dyDescent="0.2">
      <c r="D171" s="80"/>
      <c r="E171" s="80"/>
      <c r="F171" s="80"/>
      <c r="G171" s="80"/>
      <c r="H171" s="80"/>
      <c r="I171" s="80"/>
      <c r="J171" s="80"/>
      <c r="K171" s="80"/>
      <c r="L171" s="80"/>
      <c r="M171" s="80"/>
    </row>
    <row r="172" spans="4:13" ht="18" customHeight="1" x14ac:dyDescent="0.25"/>
    <row r="177" customFormat="1" hidden="1" x14ac:dyDescent="0.25"/>
    <row r="178" customFormat="1" hidden="1" x14ac:dyDescent="0.25"/>
    <row r="179" customFormat="1" hidden="1" x14ac:dyDescent="0.25"/>
    <row r="180" customFormat="1" hidden="1" x14ac:dyDescent="0.25"/>
    <row r="181" customFormat="1" hidden="1" x14ac:dyDescent="0.25"/>
    <row r="182" customFormat="1" hidden="1" x14ac:dyDescent="0.25"/>
  </sheetData>
  <sheetProtection algorithmName="SHA-512" hashValue="AxEh4R3Sv47hxsOAq5fCo4M1SVKxlmjvsfdmjYFQfNwpVewoWqdbldJBGNkhHajIzexdzBF/ffjyF5ysW0wIPQ==" saltValue="QGtMov4+sJz/3JYhxOri+Q==" spinCount="100000" sheet="1" selectLockedCells="1"/>
  <dataConsolidate/>
  <mergeCells count="217">
    <mergeCell ref="M37:M39"/>
    <mergeCell ref="J142:K142"/>
    <mergeCell ref="D145:E145"/>
    <mergeCell ref="D153:M153"/>
    <mergeCell ref="J105:K105"/>
    <mergeCell ref="J106:K106"/>
    <mergeCell ref="J107:K107"/>
    <mergeCell ref="J108:K108"/>
    <mergeCell ref="J109:K109"/>
    <mergeCell ref="D123:L123"/>
    <mergeCell ref="D135:L135"/>
    <mergeCell ref="D132:E132"/>
    <mergeCell ref="D133:E133"/>
    <mergeCell ref="D134:E134"/>
    <mergeCell ref="D127:M127"/>
    <mergeCell ref="J131:K131"/>
    <mergeCell ref="J132:K132"/>
    <mergeCell ref="J130:K130"/>
    <mergeCell ref="F133:I133"/>
    <mergeCell ref="F106:I106"/>
    <mergeCell ref="D110:E110"/>
    <mergeCell ref="F145:I145"/>
    <mergeCell ref="F146:I146"/>
    <mergeCell ref="F147:I147"/>
    <mergeCell ref="D159:L159"/>
    <mergeCell ref="D158:H158"/>
    <mergeCell ref="I158:J158"/>
    <mergeCell ref="K158:L158"/>
    <mergeCell ref="F108:I108"/>
    <mergeCell ref="F109:I109"/>
    <mergeCell ref="D111:L111"/>
    <mergeCell ref="F110:I110"/>
    <mergeCell ref="J133:K133"/>
    <mergeCell ref="E118:J118"/>
    <mergeCell ref="E119:J119"/>
    <mergeCell ref="E120:J120"/>
    <mergeCell ref="E121:J121"/>
    <mergeCell ref="E122:J122"/>
    <mergeCell ref="D155:H155"/>
    <mergeCell ref="K155:L155"/>
    <mergeCell ref="J110:K110"/>
    <mergeCell ref="D150:M150"/>
    <mergeCell ref="D156:H156"/>
    <mergeCell ref="D157:H157"/>
    <mergeCell ref="I156:J156"/>
    <mergeCell ref="I157:J157"/>
    <mergeCell ref="D143:E143"/>
    <mergeCell ref="D144:E144"/>
    <mergeCell ref="K157:L157"/>
    <mergeCell ref="D6:M6"/>
    <mergeCell ref="D16:M16"/>
    <mergeCell ref="D18:M18"/>
    <mergeCell ref="D13:M13"/>
    <mergeCell ref="K11:M11"/>
    <mergeCell ref="D11:J11"/>
    <mergeCell ref="E79:K79"/>
    <mergeCell ref="E80:K80"/>
    <mergeCell ref="E81:K81"/>
    <mergeCell ref="E82:K82"/>
    <mergeCell ref="E83:K83"/>
    <mergeCell ref="E84:K84"/>
    <mergeCell ref="D8:E8"/>
    <mergeCell ref="D9:E9"/>
    <mergeCell ref="D19:M19"/>
    <mergeCell ref="M22:M24"/>
    <mergeCell ref="M27:M29"/>
    <mergeCell ref="F8:G8"/>
    <mergeCell ref="F9:G9"/>
    <mergeCell ref="D152:M152"/>
    <mergeCell ref="M32:M34"/>
    <mergeCell ref="I155:J155"/>
    <mergeCell ref="D88:M88"/>
    <mergeCell ref="D113:M113"/>
    <mergeCell ref="D98:L98"/>
    <mergeCell ref="D100:M100"/>
    <mergeCell ref="D41:L41"/>
    <mergeCell ref="D87:M87"/>
    <mergeCell ref="D103:M103"/>
    <mergeCell ref="D147:E147"/>
    <mergeCell ref="D137:M137"/>
    <mergeCell ref="D125:M125"/>
    <mergeCell ref="D128:M128"/>
    <mergeCell ref="D139:M139"/>
    <mergeCell ref="F131:I131"/>
    <mergeCell ref="F132:I132"/>
    <mergeCell ref="D130:E130"/>
    <mergeCell ref="D131:E131"/>
    <mergeCell ref="D43:M43"/>
    <mergeCell ref="D44:M44"/>
    <mergeCell ref="F46:G46"/>
    <mergeCell ref="I46:J46"/>
    <mergeCell ref="K46:L46"/>
    <mergeCell ref="F47:G47"/>
    <mergeCell ref="I47:J47"/>
    <mergeCell ref="K47:L47"/>
    <mergeCell ref="M47:M51"/>
    <mergeCell ref="F48:G48"/>
    <mergeCell ref="I48:J48"/>
    <mergeCell ref="F134:I134"/>
    <mergeCell ref="D168:M168"/>
    <mergeCell ref="D169:M169"/>
    <mergeCell ref="D170:M170"/>
    <mergeCell ref="K48:L48"/>
    <mergeCell ref="F49:G49"/>
    <mergeCell ref="I49:J49"/>
    <mergeCell ref="K49:L49"/>
    <mergeCell ref="F50:G50"/>
    <mergeCell ref="I50:J50"/>
    <mergeCell ref="K50:L50"/>
    <mergeCell ref="F51:G51"/>
    <mergeCell ref="I51:J51"/>
    <mergeCell ref="K51:L51"/>
    <mergeCell ref="F53:G53"/>
    <mergeCell ref="I53:J53"/>
    <mergeCell ref="K53:L53"/>
    <mergeCell ref="F54:G54"/>
    <mergeCell ref="I54:J54"/>
    <mergeCell ref="K54:L54"/>
    <mergeCell ref="M54:M58"/>
    <mergeCell ref="F55:G55"/>
    <mergeCell ref="D171:M171"/>
    <mergeCell ref="D76:M76"/>
    <mergeCell ref="D85:L85"/>
    <mergeCell ref="D161:M161"/>
    <mergeCell ref="D163:M163"/>
    <mergeCell ref="D164:M164"/>
    <mergeCell ref="D166:M166"/>
    <mergeCell ref="D167:M167"/>
    <mergeCell ref="D115:M115"/>
    <mergeCell ref="D116:M116"/>
    <mergeCell ref="F130:I130"/>
    <mergeCell ref="D140:M140"/>
    <mergeCell ref="D146:E146"/>
    <mergeCell ref="D148:L148"/>
    <mergeCell ref="D105:E105"/>
    <mergeCell ref="D106:E106"/>
    <mergeCell ref="D107:E107"/>
    <mergeCell ref="D108:E108"/>
    <mergeCell ref="D109:E109"/>
    <mergeCell ref="D102:M102"/>
    <mergeCell ref="K156:L156"/>
    <mergeCell ref="J143:K143"/>
    <mergeCell ref="J144:K144"/>
    <mergeCell ref="J145:K145"/>
    <mergeCell ref="I55:J55"/>
    <mergeCell ref="K55:L55"/>
    <mergeCell ref="F56:G56"/>
    <mergeCell ref="I56:J56"/>
    <mergeCell ref="K56:L56"/>
    <mergeCell ref="F57:G57"/>
    <mergeCell ref="I57:J57"/>
    <mergeCell ref="K57:L57"/>
    <mergeCell ref="F58:G58"/>
    <mergeCell ref="I58:J58"/>
    <mergeCell ref="K58:L58"/>
    <mergeCell ref="F60:G60"/>
    <mergeCell ref="I60:J60"/>
    <mergeCell ref="K60:L60"/>
    <mergeCell ref="F61:G61"/>
    <mergeCell ref="I61:J61"/>
    <mergeCell ref="K61:L61"/>
    <mergeCell ref="M61:M65"/>
    <mergeCell ref="F62:G62"/>
    <mergeCell ref="I62:J62"/>
    <mergeCell ref="K62:L62"/>
    <mergeCell ref="F63:G63"/>
    <mergeCell ref="I63:J63"/>
    <mergeCell ref="K63:L63"/>
    <mergeCell ref="F64:G64"/>
    <mergeCell ref="I64:J64"/>
    <mergeCell ref="K64:L64"/>
    <mergeCell ref="F65:G65"/>
    <mergeCell ref="I65:J65"/>
    <mergeCell ref="K65:L65"/>
    <mergeCell ref="F67:G67"/>
    <mergeCell ref="I67:J67"/>
    <mergeCell ref="K67:L67"/>
    <mergeCell ref="F68:G68"/>
    <mergeCell ref="I68:J68"/>
    <mergeCell ref="K68:L68"/>
    <mergeCell ref="M68:M72"/>
    <mergeCell ref="F69:G69"/>
    <mergeCell ref="I69:J69"/>
    <mergeCell ref="K69:L69"/>
    <mergeCell ref="F70:G70"/>
    <mergeCell ref="I70:J70"/>
    <mergeCell ref="K70:L70"/>
    <mergeCell ref="F71:G71"/>
    <mergeCell ref="I71:J71"/>
    <mergeCell ref="K71:L71"/>
    <mergeCell ref="F72:G72"/>
    <mergeCell ref="I72:J72"/>
    <mergeCell ref="K72:L72"/>
    <mergeCell ref="J146:K146"/>
    <mergeCell ref="J147:K147"/>
    <mergeCell ref="D74:L74"/>
    <mergeCell ref="D77:M77"/>
    <mergeCell ref="E92:F92"/>
    <mergeCell ref="E93:F93"/>
    <mergeCell ref="E94:F94"/>
    <mergeCell ref="E95:F95"/>
    <mergeCell ref="E96:F96"/>
    <mergeCell ref="E97:F97"/>
    <mergeCell ref="G92:L92"/>
    <mergeCell ref="G93:L93"/>
    <mergeCell ref="G94:L94"/>
    <mergeCell ref="G95:L95"/>
    <mergeCell ref="G96:L96"/>
    <mergeCell ref="G97:L97"/>
    <mergeCell ref="D90:L90"/>
    <mergeCell ref="J134:K134"/>
    <mergeCell ref="F107:I107"/>
    <mergeCell ref="F105:I105"/>
    <mergeCell ref="D142:E142"/>
    <mergeCell ref="F142:I142"/>
    <mergeCell ref="F143:I143"/>
    <mergeCell ref="F144:I144"/>
  </mergeCells>
  <conditionalFormatting sqref="D90:M90">
    <cfRule type="expression" dxfId="10" priority="5">
      <formula>ICW_BONUS_SUBTOTAL=0</formula>
    </cfRule>
  </conditionalFormatting>
  <conditionalFormatting sqref="I22 I27 I32 I37">
    <cfRule type="expression" dxfId="9" priority="15">
      <formula>IF($M22&lt;&gt;"",$I22&gt;$L22,FALSE)</formula>
    </cfRule>
  </conditionalFormatting>
  <conditionalFormatting sqref="I49:J49">
    <cfRule type="expression" dxfId="8" priority="13">
      <formula>AND(I49&lt;&gt;"",I49&gt;K47)</formula>
    </cfRule>
  </conditionalFormatting>
  <conditionalFormatting sqref="I56:J56">
    <cfRule type="expression" dxfId="7" priority="11">
      <formula>AND(I56&lt;&gt;"",I56&gt;K54)</formula>
    </cfRule>
  </conditionalFormatting>
  <conditionalFormatting sqref="I63:J63">
    <cfRule type="expression" dxfId="6" priority="9">
      <formula>AND(I63&lt;&gt;"",I63&gt;K61)</formula>
    </cfRule>
  </conditionalFormatting>
  <conditionalFormatting sqref="I70:J70">
    <cfRule type="expression" dxfId="5" priority="7">
      <formula>AND(I70&lt;&gt;"",I70&gt;K68)</formula>
    </cfRule>
  </conditionalFormatting>
  <conditionalFormatting sqref="K47:L47">
    <cfRule type="expression" dxfId="4" priority="12">
      <formula>AND(K47&lt;&gt;"",K47&gt;=I49)</formula>
    </cfRule>
  </conditionalFormatting>
  <conditionalFormatting sqref="K54:L54">
    <cfRule type="expression" dxfId="3" priority="3">
      <formula>AND(K54&lt;&gt;"",K54&gt;=I56)</formula>
    </cfRule>
  </conditionalFormatting>
  <conditionalFormatting sqref="K61:L61">
    <cfRule type="expression" dxfId="2" priority="2">
      <formula>AND(K61&lt;&gt;"",K61&gt;=I63)</formula>
    </cfRule>
  </conditionalFormatting>
  <conditionalFormatting sqref="K68:L68">
    <cfRule type="expression" dxfId="1" priority="1">
      <formula>AND(K68&lt;&gt;"",K68&gt;=I70)</formula>
    </cfRule>
  </conditionalFormatting>
  <conditionalFormatting sqref="L22 L27 L32 L37">
    <cfRule type="expression" dxfId="0" priority="14">
      <formula>IF($M22&lt;&gt;"",$I22&lt;=$L22,FALSE)</formula>
    </cfRule>
  </conditionalFormatting>
  <conditionalFormatting sqref="M90">
    <cfRule type="iconSet" priority="4">
      <iconSet iconSet="3Symbols" showValue="0">
        <cfvo type="percent" val="0"/>
        <cfvo type="num" val="0" gte="0"/>
        <cfvo type="num" val="2"/>
      </iconSet>
    </cfRule>
  </conditionalFormatting>
  <dataValidations count="15">
    <dataValidation operator="greaterThan" allowBlank="1" showInputMessage="1" showErrorMessage="1" sqref="I22 I27 I32 I37 K47:L47 K49:L49 K51:L51 K72:L72 K56:L56 K58:L58 K54:L54 K63:L63 K65:L65 K61:L61 K70:L70 K68:L68" xr:uid="{00000000-0002-0000-0400-000000000000}"/>
    <dataValidation type="whole" allowBlank="1" showInputMessage="1" showErrorMessage="1" sqref="K9" xr:uid="{00000000-0002-0000-0400-000001000000}">
      <formula1>0</formula1>
      <formula2>20</formula2>
    </dataValidation>
    <dataValidation type="list" allowBlank="1" showInputMessage="1" showErrorMessage="1" sqref="F131:I134" xr:uid="{00000000-0002-0000-0400-000002000000}">
      <formula1>RANGE_LOOKUP_DEPENDENTS</formula1>
    </dataValidation>
    <dataValidation type="whole" allowBlank="1" showInputMessage="1" showErrorMessage="1" sqref="L14:L15 J9" xr:uid="{00000000-0002-0000-0400-000003000000}">
      <formula1>1</formula1>
      <formula2>20</formula2>
    </dataValidation>
    <dataValidation type="decimal" operator="greaterThanOrEqual" allowBlank="1" showInputMessage="1" showErrorMessage="1" sqref="L119:L122 H120:H122" xr:uid="{00000000-0002-0000-0400-000004000000}">
      <formula1>0</formula1>
    </dataValidation>
    <dataValidation type="whole" allowBlank="1" showInputMessage="1" showErrorMessage="1" sqref="G120:G122 K119:K122" xr:uid="{00000000-0002-0000-0400-000005000000}">
      <formula1>1</formula1>
      <formula2>12</formula2>
    </dataValidation>
    <dataValidation type="date" operator="greaterThanOrEqual" allowBlank="1" showInputMessage="1" showErrorMessage="1" sqref="D70 L80:L84 F22 F27 F32 F37 D49 D56 D63" xr:uid="{00000000-0002-0000-0400-000006000000}">
      <formula1>1</formula1>
    </dataValidation>
    <dataValidation type="list" allowBlank="1" sqref="H22 H27 H32 H37" xr:uid="{00000000-0002-0000-0400-000007000000}">
      <formula1>RANGE_LOOKUP_PAYSTUBS_PER_YEAR</formula1>
    </dataValidation>
    <dataValidation type="list" operator="greaterThanOrEqual" allowBlank="1" showInputMessage="1" sqref="F143:F147 G144:H147" xr:uid="{00000000-0002-0000-0400-000009000000}">
      <formula1>RANGE_LOOKUP_SECTD_INCOMESOURCE</formula1>
    </dataValidation>
    <dataValidation type="list" allowBlank="1" showInputMessage="1" sqref="F106:I110" xr:uid="{00000000-0002-0000-0400-00000A000000}">
      <formula1>RANGE_LOOKUP_SECTE_INCOMESOURCE</formula1>
    </dataValidation>
    <dataValidation type="list" allowBlank="1" showInputMessage="1" showErrorMessage="1" sqref="J131:K134 J106:K110 J143:K147" xr:uid="{00000000-0002-0000-0400-00000B000000}">
      <formula1>RANGE_LOOKUP_CHILDSUPPORT_PYMT_FREQ</formula1>
    </dataValidation>
    <dataValidation type="decimal" operator="greaterThan" allowBlank="1" showInputMessage="1" showErrorMessage="1" sqref="L131:L134 M80:M84 M93:M97 I156:J158 J22 J27 J32 J37 F47:G47 I47:J47 F49:G49 F51:J51 I49:J49 F54:G54 I54:J54 F56:G56 F58:J58 I56:J56 F61:G61 I61:J61 F63:G63 F65:J65 I63:J63 F68:G68 I68:J68 F70:G70 F72:J72 I70:J70 L143:L147" xr:uid="{00000000-0002-0000-0400-00000C000000}">
      <formula1>0</formula1>
    </dataValidation>
    <dataValidation type="date" operator="greaterThan" allowBlank="1" showInputMessage="1" showErrorMessage="1" error="End of Pay Period must be after employment start date_x000a_" sqref="G22 G27 G32 G37" xr:uid="{00000000-0002-0000-0400-00000D000000}">
      <formula1>F22</formula1>
    </dataValidation>
    <dataValidation type="date" operator="greaterThan" allowBlank="1" showInputMessage="1" showErrorMessage="1" error="Must be after Date of Employment_x000a_" sqref="E49 E56 E63 E70" xr:uid="{29257ACC-F6F8-4A0E-A175-CC9BC3C6A44C}">
      <formula1>D49</formula1>
    </dataValidation>
    <dataValidation type="list" allowBlank="1" showInputMessage="1" showErrorMessage="1" sqref="H47 H54 H61 H68" xr:uid="{31165277-5B33-403B-82A7-9F9A62CC6612}">
      <formula1>RANGE_LOOKUP_VOE_PYMT_FREQ</formula1>
    </dataValidation>
  </dataValidations>
  <printOptions horizontalCentered="1"/>
  <pageMargins left="0.25" right="0.25" top="0.25" bottom="0.25" header="0.3" footer="0.3"/>
  <pageSetup scale="82" fitToHeight="0" orientation="landscape" r:id="rId1"/>
  <headerFooter>
    <oddFooter>&amp;RPage &amp;P of &amp;N</oddFooter>
  </headerFooter>
  <rowBreaks count="2" manualBreakCount="2">
    <brk id="98" min="2" max="13" man="1"/>
    <brk id="135" min="2" max="1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PAYSTUB_1_PRIORYEAR_PAYPERIOD">
              <controlPr defaultSize="0" autoFill="0" autoLine="0" autoPict="0">
                <anchor moveWithCells="1">
                  <from>
                    <xdr:col>3</xdr:col>
                    <xdr:colOff>9525</xdr:colOff>
                    <xdr:row>22</xdr:row>
                    <xdr:rowOff>19050</xdr:rowOff>
                  </from>
                  <to>
                    <xdr:col>4</xdr:col>
                    <xdr:colOff>1343025</xdr:colOff>
                    <xdr:row>23</xdr:row>
                    <xdr:rowOff>9525</xdr:rowOff>
                  </to>
                </anchor>
              </controlPr>
            </control>
          </mc:Choice>
        </mc:AlternateContent>
        <mc:AlternateContent xmlns:mc="http://schemas.openxmlformats.org/markup-compatibility/2006">
          <mc:Choice Requires="x14">
            <control shapeId="1026" r:id="rId5" name="PAYSTUB_1_PRIORYEAR_PAYPERIOD">
              <controlPr defaultSize="0" autoFill="0" autoLine="0" autoPict="0">
                <anchor moveWithCells="1">
                  <from>
                    <xdr:col>3</xdr:col>
                    <xdr:colOff>9525</xdr:colOff>
                    <xdr:row>27</xdr:row>
                    <xdr:rowOff>19050</xdr:rowOff>
                  </from>
                  <to>
                    <xdr:col>4</xdr:col>
                    <xdr:colOff>1343025</xdr:colOff>
                    <xdr:row>28</xdr:row>
                    <xdr:rowOff>9525</xdr:rowOff>
                  </to>
                </anchor>
              </controlPr>
            </control>
          </mc:Choice>
        </mc:AlternateContent>
        <mc:AlternateContent xmlns:mc="http://schemas.openxmlformats.org/markup-compatibility/2006">
          <mc:Choice Requires="x14">
            <control shapeId="1027" r:id="rId6" name="PAYSTUB_1_PRIORYEAR_PAYPERIOD">
              <controlPr defaultSize="0" autoFill="0" autoLine="0" autoPict="0">
                <anchor moveWithCells="1">
                  <from>
                    <xdr:col>3</xdr:col>
                    <xdr:colOff>9525</xdr:colOff>
                    <xdr:row>32</xdr:row>
                    <xdr:rowOff>19050</xdr:rowOff>
                  </from>
                  <to>
                    <xdr:col>4</xdr:col>
                    <xdr:colOff>1343025</xdr:colOff>
                    <xdr:row>33</xdr:row>
                    <xdr:rowOff>9525</xdr:rowOff>
                  </to>
                </anchor>
              </controlPr>
            </control>
          </mc:Choice>
        </mc:AlternateContent>
        <mc:AlternateContent xmlns:mc="http://schemas.openxmlformats.org/markup-compatibility/2006">
          <mc:Choice Requires="x14">
            <control shapeId="1028" r:id="rId7" name="PAYSTUB_1_PRIORYEAR_PAYPERIOD">
              <controlPr defaultSize="0" autoFill="0" autoLine="0" autoPict="0">
                <anchor moveWithCells="1">
                  <from>
                    <xdr:col>3</xdr:col>
                    <xdr:colOff>9525</xdr:colOff>
                    <xdr:row>37</xdr:row>
                    <xdr:rowOff>19050</xdr:rowOff>
                  </from>
                  <to>
                    <xdr:col>4</xdr:col>
                    <xdr:colOff>1343025</xdr:colOff>
                    <xdr:row>38</xdr:row>
                    <xdr:rowOff>9525</xdr:rowOff>
                  </to>
                </anchor>
              </controlPr>
            </control>
          </mc:Choice>
        </mc:AlternateContent>
        <mc:AlternateContent xmlns:mc="http://schemas.openxmlformats.org/markup-compatibility/2006">
          <mc:Choice Requires="x14">
            <control shapeId="1037" r:id="rId8" name="Check Box 13">
              <controlPr defaultSize="0" autoFill="0" autoLine="0" autoPict="0">
                <anchor moveWithCells="1">
                  <from>
                    <xdr:col>3</xdr:col>
                    <xdr:colOff>9525</xdr:colOff>
                    <xdr:row>89</xdr:row>
                    <xdr:rowOff>19050</xdr:rowOff>
                  </from>
                  <to>
                    <xdr:col>11</xdr:col>
                    <xdr:colOff>676275</xdr:colOff>
                    <xdr:row>89</xdr:row>
                    <xdr:rowOff>228600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5" tint="0.39997558519241921"/>
  </sheetPr>
  <dimension ref="A1:M8"/>
  <sheetViews>
    <sheetView topLeftCell="C1" workbookViewId="0">
      <selection activeCell="D9" sqref="D9:E9"/>
    </sheetView>
  </sheetViews>
  <sheetFormatPr defaultColWidth="9.140625" defaultRowHeight="15" x14ac:dyDescent="0.25"/>
  <cols>
    <col min="1" max="1" width="45" bestFit="1" customWidth="1"/>
    <col min="3" max="3" width="45" bestFit="1" customWidth="1"/>
    <col min="4" max="4" width="16.7109375" bestFit="1" customWidth="1"/>
    <col min="6" max="6" width="45" bestFit="1" customWidth="1"/>
    <col min="8" max="8" width="45" bestFit="1" customWidth="1"/>
    <col min="10" max="10" width="45" bestFit="1" customWidth="1"/>
    <col min="12" max="12" width="33.5703125" bestFit="1" customWidth="1"/>
    <col min="13" max="13" width="14.7109375" bestFit="1" customWidth="1"/>
  </cols>
  <sheetData>
    <row r="1" spans="1:13" x14ac:dyDescent="0.25">
      <c r="A1" s="5" t="s">
        <v>29</v>
      </c>
      <c r="C1" s="5" t="s">
        <v>28</v>
      </c>
      <c r="F1" s="5" t="s">
        <v>27</v>
      </c>
      <c r="H1" s="5" t="s">
        <v>26</v>
      </c>
      <c r="J1" s="5" t="s">
        <v>25</v>
      </c>
      <c r="L1" s="5" t="s">
        <v>124</v>
      </c>
    </row>
    <row r="2" spans="1:13" ht="15.75" thickBot="1" x14ac:dyDescent="0.3">
      <c r="A2" s="1" t="s">
        <v>24</v>
      </c>
      <c r="C2" s="1" t="s">
        <v>23</v>
      </c>
      <c r="D2" s="1" t="s">
        <v>22</v>
      </c>
      <c r="F2" s="1" t="s">
        <v>21</v>
      </c>
      <c r="H2" s="1" t="s">
        <v>20</v>
      </c>
      <c r="J2" s="1" t="s">
        <v>19</v>
      </c>
      <c r="L2" s="1" t="s">
        <v>125</v>
      </c>
      <c r="M2" s="1" t="s">
        <v>22</v>
      </c>
    </row>
    <row r="3" spans="1:13" ht="15.75" thickTop="1" x14ac:dyDescent="0.25">
      <c r="A3" s="6">
        <v>12</v>
      </c>
      <c r="C3" s="6" t="s">
        <v>18</v>
      </c>
      <c r="D3" s="6">
        <v>52</v>
      </c>
      <c r="F3" s="6" t="s">
        <v>17</v>
      </c>
      <c r="H3" s="6" t="s">
        <v>16</v>
      </c>
      <c r="J3" s="6" t="s">
        <v>15</v>
      </c>
      <c r="L3" s="6" t="s">
        <v>121</v>
      </c>
      <c r="M3" s="6">
        <v>1</v>
      </c>
    </row>
    <row r="4" spans="1:13" x14ac:dyDescent="0.25">
      <c r="A4" s="7">
        <v>24</v>
      </c>
      <c r="C4" s="7" t="s">
        <v>14</v>
      </c>
      <c r="D4" s="7">
        <v>26</v>
      </c>
      <c r="F4" s="7" t="s">
        <v>13</v>
      </c>
      <c r="H4" s="7" t="s">
        <v>123</v>
      </c>
      <c r="J4" s="7" t="s">
        <v>12</v>
      </c>
      <c r="L4" s="7" t="s">
        <v>11</v>
      </c>
      <c r="M4" s="7">
        <v>12</v>
      </c>
    </row>
    <row r="5" spans="1:13" x14ac:dyDescent="0.25">
      <c r="A5" s="6">
        <v>26</v>
      </c>
      <c r="C5" s="6" t="s">
        <v>11</v>
      </c>
      <c r="D5" s="6">
        <v>12</v>
      </c>
      <c r="F5" s="6" t="s">
        <v>122</v>
      </c>
      <c r="H5" s="6" t="s">
        <v>9</v>
      </c>
      <c r="J5" s="6" t="s">
        <v>8</v>
      </c>
      <c r="L5" s="6" t="s">
        <v>18</v>
      </c>
      <c r="M5" s="6">
        <v>52</v>
      </c>
    </row>
    <row r="6" spans="1:13" x14ac:dyDescent="0.25">
      <c r="A6" s="7">
        <v>52</v>
      </c>
      <c r="C6" s="7" t="s">
        <v>120</v>
      </c>
      <c r="D6" s="7">
        <v>24</v>
      </c>
      <c r="F6" s="7" t="s">
        <v>10</v>
      </c>
      <c r="H6" s="7" t="s">
        <v>7</v>
      </c>
      <c r="J6" s="7" t="s">
        <v>6</v>
      </c>
      <c r="L6" s="7" t="s">
        <v>14</v>
      </c>
      <c r="M6" s="7">
        <v>26</v>
      </c>
    </row>
    <row r="7" spans="1:13" x14ac:dyDescent="0.25">
      <c r="C7" s="6" t="s">
        <v>121</v>
      </c>
      <c r="D7" s="6">
        <v>1</v>
      </c>
      <c r="F7" s="6" t="s">
        <v>5</v>
      </c>
      <c r="H7" s="6" t="s">
        <v>5</v>
      </c>
      <c r="L7" s="6" t="s">
        <v>120</v>
      </c>
      <c r="M7" s="6">
        <v>24</v>
      </c>
    </row>
    <row r="8" spans="1:13" x14ac:dyDescent="0.25">
      <c r="L8" s="7" t="s">
        <v>126</v>
      </c>
      <c r="M8" s="7">
        <v>0</v>
      </c>
    </row>
  </sheetData>
  <sheetProtection algorithmName="SHA-512" hashValue="yEprLcALvtWahQEkRBmX1dqi6alhFTsBY7vGjYJWlLebvRzIeHJ3siTaEQ4gi8M4aCMmNwq3zlls42YLpTr02Q==" saltValue="yKZq61f2J54TzZqa2Hje3Q=="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F6BC5-9CDE-4A74-815A-DD3EC5CEB1FE}">
  <sheetPr>
    <tabColor theme="5" tint="0.39997558519241921"/>
  </sheetPr>
  <dimension ref="A1:C8"/>
  <sheetViews>
    <sheetView workbookViewId="0">
      <selection activeCell="D9" sqref="D9:E9"/>
    </sheetView>
  </sheetViews>
  <sheetFormatPr defaultRowHeight="15" x14ac:dyDescent="0.25"/>
  <cols>
    <col min="1" max="1" width="27" customWidth="1"/>
    <col min="2" max="2" width="19.28515625" customWidth="1"/>
    <col min="3" max="3" width="25.42578125" customWidth="1"/>
  </cols>
  <sheetData>
    <row r="1" spans="1:3" x14ac:dyDescent="0.25">
      <c r="A1" s="5" t="s">
        <v>79</v>
      </c>
      <c r="C1" s="65" t="s">
        <v>98</v>
      </c>
    </row>
    <row r="3" spans="1:3" x14ac:dyDescent="0.25">
      <c r="A3" t="s">
        <v>80</v>
      </c>
      <c r="B3" t="s">
        <v>81</v>
      </c>
      <c r="C3" t="s">
        <v>82</v>
      </c>
    </row>
    <row r="4" spans="1:3" x14ac:dyDescent="0.25">
      <c r="A4" t="s">
        <v>83</v>
      </c>
      <c r="B4" t="s">
        <v>84</v>
      </c>
      <c r="C4" s="59" t="s">
        <v>85</v>
      </c>
    </row>
    <row r="5" spans="1:3" x14ac:dyDescent="0.25">
      <c r="A5" t="s">
        <v>86</v>
      </c>
      <c r="B5" t="s">
        <v>87</v>
      </c>
      <c r="C5" s="64">
        <v>46044</v>
      </c>
    </row>
    <row r="6" spans="1:3" x14ac:dyDescent="0.25">
      <c r="A6" t="s">
        <v>88</v>
      </c>
      <c r="B6" t="s">
        <v>89</v>
      </c>
      <c r="C6" s="64">
        <v>46044</v>
      </c>
    </row>
    <row r="7" spans="1:3" x14ac:dyDescent="0.25">
      <c r="A7" t="s">
        <v>90</v>
      </c>
      <c r="B7" t="s">
        <v>91</v>
      </c>
      <c r="C7" s="59" t="str">
        <f>TEXT(CONFIG_REVISION_EFF_DATE,"M/YYYY")</f>
        <v>1/2026</v>
      </c>
    </row>
    <row r="8" spans="1:3" x14ac:dyDescent="0.25">
      <c r="A8" t="s">
        <v>96</v>
      </c>
      <c r="B8" t="s">
        <v>97</v>
      </c>
      <c r="C8" s="63" t="s">
        <v>143</v>
      </c>
    </row>
  </sheetData>
  <sheetProtection algorithmName="SHA-512" hashValue="OotkCyGvtH5ciOind4Ee/ItNpWXlzZETBMszwJjHeYoc3X8zdx6Yl6v/IehMTdi/0JJXgXZ5GFVvsAuCjgp7Bw==" saltValue="vTrgDstXrJyZRRmgzov1fg==" spinCount="100000" sheet="1" objects="1" scenarios="1"/>
  <pageMargins left="0.7" right="0.7" top="0.75" bottom="0.75" header="0.3" footer="0.3"/>
  <pageSetup orientation="portrait"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32</vt:i4>
      </vt:variant>
    </vt:vector>
  </HeadingPairs>
  <TitlesOfParts>
    <vt:vector size="35" baseType="lpstr">
      <vt:lpstr>Income Calculation Worksheet</vt:lpstr>
      <vt:lpstr>$DB.LOOKUP.ICW</vt:lpstr>
      <vt:lpstr>$DB.CONFIG.ICW</vt:lpstr>
      <vt:lpstr>CONFIG_FORM_ID</vt:lpstr>
      <vt:lpstr>CONFIG_REVISION_DATE</vt:lpstr>
      <vt:lpstr>CONFIG_REVISION_EFF_DATE</vt:lpstr>
      <vt:lpstr>CONFIG_REVISION_EFF_DATE_DISPLAY</vt:lpstr>
      <vt:lpstr>DOC_ID_AHP_DISPLAY</vt:lpstr>
      <vt:lpstr>HOUSEHOLD_NUM_ADULTS</vt:lpstr>
      <vt:lpstr>HOUSEHOLD_NUM_CHILDREN</vt:lpstr>
      <vt:lpstr>ICW_BONUS_CERT_COMPLETE_FLAG</vt:lpstr>
      <vt:lpstr>ICW_BONUS_CERT_REQ_FLAG</vt:lpstr>
      <vt:lpstr>ICW_BONUS_ONETIME_CERTIFICATION</vt:lpstr>
      <vt:lpstr>ICW_BONUS_SUBTOTAL</vt:lpstr>
      <vt:lpstr>ICW_HOUSEHOLD_SIZE</vt:lpstr>
      <vt:lpstr>ICW_TOTAL_INCOME</vt:lpstr>
      <vt:lpstr>INCOME_SUBTOTAL_A1</vt:lpstr>
      <vt:lpstr>INCOME_SUBTOTAL_A2</vt:lpstr>
      <vt:lpstr>INCOME_SUBTOTAL_A3</vt:lpstr>
      <vt:lpstr>INCOME_SUBTOTAL_A4</vt:lpstr>
      <vt:lpstr>INCOME_SUBTOTAL_B</vt:lpstr>
      <vt:lpstr>INCOME_SUBTOTAL_C</vt:lpstr>
      <vt:lpstr>INCOME_SUBTOTAL_D</vt:lpstr>
      <vt:lpstr>INCOME_SUBTOTAL_E</vt:lpstr>
      <vt:lpstr>INCOME_SUBTOTAL_F</vt:lpstr>
      <vt:lpstr>'Income Calculation Worksheet'!Print_Area</vt:lpstr>
      <vt:lpstr>'Income Calculation Worksheet'!Print_Titles</vt:lpstr>
      <vt:lpstr>RANGE_LOOKUP_CHILDSUPPORT_PYMT_FREQ</vt:lpstr>
      <vt:lpstr>RANGE_LOOKUP_DEPENDENTS</vt:lpstr>
      <vt:lpstr>RANGE_LOOKUP_PAYSTUBS_PER_YEAR</vt:lpstr>
      <vt:lpstr>RANGE_LOOKUP_SECTD_INCOMESOURCE</vt:lpstr>
      <vt:lpstr>RANGE_LOOKUP_SECTE_INCOMESOURCE</vt:lpstr>
      <vt:lpstr>RANGE_LOOKUP_VOE_PYMT_FREQ</vt:lpstr>
      <vt:lpstr>RANGE_LOOKUP_VOE_PYMT_FREQ_HOURLY</vt:lpstr>
      <vt:lpstr>TARGET_TOP_ICW</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AHP-152 AHP Income Calculation Worksheet</dc:title>
  <dc:creator>Breazzano,Matt</dc:creator>
  <cp:lastModifiedBy>Breazzano,Matt</cp:lastModifiedBy>
  <cp:lastPrinted>2019-02-15T19:13:53Z</cp:lastPrinted>
  <dcterms:created xsi:type="dcterms:W3CDTF">2006-09-16T00:00:00Z</dcterms:created>
  <dcterms:modified xsi:type="dcterms:W3CDTF">2026-02-03T17:43:01Z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{3B718BCC-3F44-49A1-AB66-B0EAD00B6F24}</vt:lpwstr>
  </property>
</Properties>
</file>